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4 PROYE RENER\ZZ PROYE ARCHIVADOS\IHO IND 180614\02 SALIDA IHO IND\211119 AITOR guia\"/>
    </mc:Choice>
  </mc:AlternateContent>
  <xr:revisionPtr revIDLastSave="0" documentId="13_ncr:1_{2770B2E7-87AF-48D4-B71C-C0D1E2103204}" xr6:coauthVersionLast="47" xr6:coauthVersionMax="47" xr10:uidLastSave="{00000000-0000-0000-0000-000000000000}"/>
  <bookViews>
    <workbookView xWindow="1425" yWindow="765" windowWidth="22830" windowHeight="14385" tabRatio="578" activeTab="4" xr2:uid="{00000000-000D-0000-FFFF-FFFF00000000}"/>
  </bookViews>
  <sheets>
    <sheet name="Introducción" sheetId="7" r:id="rId1"/>
    <sheet name="Datos de proyecto" sheetId="1" r:id="rId2"/>
    <sheet name="Peso Apartados" sheetId="8" r:id="rId3"/>
    <sheet name="Evaluación" sheetId="2" r:id="rId4"/>
    <sheet name="Resultado" sheetId="3" r:id="rId5"/>
  </sheets>
  <externalReferences>
    <externalReference r:id="rId6"/>
  </externalReferences>
  <definedNames>
    <definedName name="_xlnm.Print_Area" localSheetId="1">'Datos de proyecto'!$A$1:$H$14</definedName>
    <definedName name="_xlnm.Print_Area" localSheetId="3">Evaluación!$A$5:$Z$179</definedName>
    <definedName name="_xlnm.Print_Area" localSheetId="4">Resultado!$A$5:$S$86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2" i="2" l="1"/>
  <c r="W162" i="2"/>
  <c r="X142" i="2"/>
  <c r="Y142" i="2"/>
  <c r="X125" i="2"/>
  <c r="W142" i="2"/>
  <c r="V142" i="2"/>
  <c r="X99" i="2"/>
  <c r="Y99" i="2"/>
  <c r="Y125" i="2"/>
  <c r="W125" i="2"/>
  <c r="V125" i="2"/>
  <c r="X114" i="2"/>
  <c r="Y114" i="2"/>
  <c r="T88" i="2"/>
  <c r="S88" i="2"/>
  <c r="Y74" i="2"/>
  <c r="X74" i="2"/>
  <c r="T74" i="2"/>
  <c r="S74" i="2"/>
  <c r="Q74" i="2"/>
  <c r="R74" i="2"/>
  <c r="P74" i="2"/>
  <c r="O74" i="2"/>
  <c r="R125" i="2" l="1"/>
  <c r="Q125" i="2"/>
  <c r="P125" i="2"/>
  <c r="O125" i="2"/>
  <c r="S114" i="2" l="1"/>
  <c r="R114" i="2"/>
  <c r="Q114" i="2"/>
  <c r="P114" i="2"/>
  <c r="O114" i="2"/>
  <c r="M114" i="2"/>
  <c r="L114" i="2"/>
  <c r="K114" i="2"/>
  <c r="J114" i="2"/>
  <c r="I114" i="2"/>
  <c r="H114" i="2"/>
  <c r="F114" i="2"/>
  <c r="E114" i="2"/>
  <c r="D114" i="2"/>
  <c r="AA88" i="2" l="1"/>
  <c r="V48" i="2"/>
  <c r="T48" i="2"/>
  <c r="S48" i="2"/>
  <c r="W39" i="2"/>
  <c r="V39" i="2"/>
  <c r="C75" i="3" l="1"/>
  <c r="C54" i="3"/>
  <c r="C33" i="3"/>
  <c r="C12" i="3"/>
  <c r="B8" i="8"/>
  <c r="C20" i="3" s="1"/>
  <c r="J88" i="2"/>
  <c r="M74" i="2"/>
  <c r="C83" i="3" l="1"/>
  <c r="C41" i="3"/>
  <c r="C62" i="3"/>
  <c r="T162" i="2"/>
  <c r="I62" i="3" s="1"/>
  <c r="S162" i="2"/>
  <c r="H62" i="3" s="1"/>
  <c r="R162" i="2"/>
  <c r="G62" i="3" s="1"/>
  <c r="Q162" i="2"/>
  <c r="F62" i="3" s="1"/>
  <c r="P162" i="2"/>
  <c r="E62" i="3" s="1"/>
  <c r="O162" i="2"/>
  <c r="D62" i="3" s="1"/>
  <c r="T178" i="2"/>
  <c r="I63" i="3" s="1"/>
  <c r="S178" i="2"/>
  <c r="H63" i="3" s="1"/>
  <c r="T142" i="2"/>
  <c r="S142" i="2"/>
  <c r="P142" i="2"/>
  <c r="Q142" i="2"/>
  <c r="R142" i="2"/>
  <c r="O142" i="2"/>
  <c r="G79" i="3"/>
  <c r="T99" i="2"/>
  <c r="I57" i="3" s="1"/>
  <c r="S99" i="2"/>
  <c r="H57" i="3" s="1"/>
  <c r="R99" i="2"/>
  <c r="G57" i="3" s="1"/>
  <c r="Q99" i="2"/>
  <c r="F57" i="3" s="1"/>
  <c r="P99" i="2"/>
  <c r="E57" i="3" s="1"/>
  <c r="O99" i="2"/>
  <c r="D57" i="3" s="1"/>
  <c r="E77" i="3"/>
  <c r="D77" i="3"/>
  <c r="Y59" i="2"/>
  <c r="G75" i="3" s="1"/>
  <c r="X59" i="2"/>
  <c r="F75" i="3" s="1"/>
  <c r="W48" i="2"/>
  <c r="E74" i="3" s="1"/>
  <c r="D74" i="3"/>
  <c r="I53" i="3"/>
  <c r="H53" i="3"/>
  <c r="D73" i="3"/>
  <c r="E73" i="3"/>
  <c r="I52" i="3"/>
  <c r="S39" i="2"/>
  <c r="H52" i="3" s="1"/>
  <c r="P39" i="2"/>
  <c r="E52" i="3" s="1"/>
  <c r="Q39" i="2"/>
  <c r="F52" i="3" s="1"/>
  <c r="R39" i="2"/>
  <c r="G52" i="3" s="1"/>
  <c r="O39" i="2"/>
  <c r="D52" i="3" s="1"/>
  <c r="S17" i="2"/>
  <c r="H50" i="3" s="1"/>
  <c r="D150" i="2"/>
  <c r="E81" i="3"/>
  <c r="D81" i="3"/>
  <c r="I142" i="2"/>
  <c r="J142" i="2"/>
  <c r="K142" i="2"/>
  <c r="L142" i="2"/>
  <c r="M142" i="2"/>
  <c r="H142" i="2"/>
  <c r="F142" i="2"/>
  <c r="E142" i="2"/>
  <c r="D142" i="2"/>
  <c r="F80" i="3"/>
  <c r="G80" i="3"/>
  <c r="H59" i="3"/>
  <c r="I59" i="3"/>
  <c r="K125" i="2"/>
  <c r="L125" i="2"/>
  <c r="M125" i="2"/>
  <c r="J125" i="2"/>
  <c r="I125" i="2"/>
  <c r="H125" i="2"/>
  <c r="E125" i="2"/>
  <c r="F125" i="2"/>
  <c r="D125" i="2"/>
  <c r="E79" i="3"/>
  <c r="F79" i="3"/>
  <c r="D79" i="3"/>
  <c r="E58" i="3"/>
  <c r="F58" i="3"/>
  <c r="G58" i="3"/>
  <c r="H58" i="3"/>
  <c r="T114" i="2"/>
  <c r="I58" i="3" s="1"/>
  <c r="D58" i="3"/>
  <c r="F37" i="3"/>
  <c r="G37" i="3"/>
  <c r="H37" i="3"/>
  <c r="I37" i="3"/>
  <c r="E37" i="3"/>
  <c r="D37" i="3"/>
  <c r="D99" i="2"/>
  <c r="H56" i="3"/>
  <c r="O88" i="2"/>
  <c r="D56" i="3" s="1"/>
  <c r="I88" i="2"/>
  <c r="E35" i="3" s="1"/>
  <c r="H88" i="2"/>
  <c r="D35" i="3" s="1"/>
  <c r="F88" i="2"/>
  <c r="D88" i="2"/>
  <c r="G74" i="3"/>
  <c r="F74" i="3"/>
  <c r="R48" i="2"/>
  <c r="G53" i="3" s="1"/>
  <c r="Q48" i="2"/>
  <c r="F53" i="3" s="1"/>
  <c r="P48" i="2"/>
  <c r="E53" i="3" s="1"/>
  <c r="O48" i="2"/>
  <c r="D53" i="3" s="1"/>
  <c r="I48" i="2"/>
  <c r="J48" i="2"/>
  <c r="K48" i="2"/>
  <c r="L48" i="2"/>
  <c r="M48" i="2"/>
  <c r="H48" i="2"/>
  <c r="E48" i="2"/>
  <c r="F48" i="2"/>
  <c r="D48" i="2"/>
  <c r="G72" i="3"/>
  <c r="F72" i="3"/>
  <c r="E72" i="3"/>
  <c r="D72" i="3"/>
  <c r="I51" i="3"/>
  <c r="H51" i="3"/>
  <c r="R26" i="2"/>
  <c r="G51" i="3" s="1"/>
  <c r="Q26" i="2"/>
  <c r="F51" i="3" s="1"/>
  <c r="P26" i="2"/>
  <c r="E51" i="3" s="1"/>
  <c r="O26" i="2"/>
  <c r="D51" i="3" s="1"/>
  <c r="M26" i="2"/>
  <c r="I30" i="3" s="1"/>
  <c r="L26" i="2"/>
  <c r="H30" i="3" s="1"/>
  <c r="K26" i="2"/>
  <c r="G30" i="3" s="1"/>
  <c r="J26" i="2"/>
  <c r="F30" i="3" s="1"/>
  <c r="I26" i="2"/>
  <c r="E30" i="3" s="1"/>
  <c r="H26" i="2"/>
  <c r="D30" i="3" s="1"/>
  <c r="F26" i="2"/>
  <c r="E26" i="2"/>
  <c r="D26" i="2"/>
  <c r="E76" i="3"/>
  <c r="E82" i="3"/>
  <c r="F82" i="3"/>
  <c r="G82" i="3"/>
  <c r="D82" i="3"/>
  <c r="D76" i="3"/>
  <c r="B85" i="3"/>
  <c r="F73" i="3"/>
  <c r="G73" i="3"/>
  <c r="V17" i="2"/>
  <c r="D71" i="3" s="1"/>
  <c r="T17" i="2"/>
  <c r="I50" i="3" s="1"/>
  <c r="R17" i="2"/>
  <c r="G50" i="3" s="1"/>
  <c r="Q17" i="2"/>
  <c r="F50" i="3" s="1"/>
  <c r="P17" i="2"/>
  <c r="E50" i="3" s="1"/>
  <c r="M17" i="2"/>
  <c r="I29" i="3" s="1"/>
  <c r="O17" i="2"/>
  <c r="D50" i="3" s="1"/>
  <c r="Y17" i="2"/>
  <c r="G71" i="3" s="1"/>
  <c r="X17" i="2"/>
  <c r="F71" i="3" s="1"/>
  <c r="W17" i="2"/>
  <c r="E71" i="3" s="1"/>
  <c r="E61" i="3"/>
  <c r="F61" i="3"/>
  <c r="G61" i="3"/>
  <c r="H61" i="3"/>
  <c r="I61" i="3"/>
  <c r="D61" i="3"/>
  <c r="B64" i="3"/>
  <c r="G84" i="3"/>
  <c r="F84" i="3"/>
  <c r="E84" i="3"/>
  <c r="D84" i="3"/>
  <c r="R178" i="2"/>
  <c r="G63" i="3" s="1"/>
  <c r="Q178" i="2"/>
  <c r="F63" i="3" s="1"/>
  <c r="P178" i="2"/>
  <c r="E63" i="3" s="1"/>
  <c r="O178" i="2"/>
  <c r="D63" i="3" s="1"/>
  <c r="M178" i="2"/>
  <c r="I42" i="3" s="1"/>
  <c r="L178" i="2"/>
  <c r="H42" i="3" s="1"/>
  <c r="K178" i="2"/>
  <c r="G42" i="3" s="1"/>
  <c r="J178" i="2"/>
  <c r="F42" i="3" s="1"/>
  <c r="I178" i="2"/>
  <c r="E42" i="3" s="1"/>
  <c r="H178" i="2"/>
  <c r="D42" i="3" s="1"/>
  <c r="F178" i="2"/>
  <c r="E178" i="2"/>
  <c r="D178" i="2"/>
  <c r="G83" i="3"/>
  <c r="F83" i="3"/>
  <c r="E83" i="3"/>
  <c r="D83" i="3"/>
  <c r="M162" i="2"/>
  <c r="I41" i="3" s="1"/>
  <c r="L162" i="2"/>
  <c r="H41" i="3" s="1"/>
  <c r="K162" i="2"/>
  <c r="G41" i="3" s="1"/>
  <c r="J162" i="2"/>
  <c r="F41" i="3" s="1"/>
  <c r="I162" i="2"/>
  <c r="E41" i="3" s="1"/>
  <c r="H162" i="2"/>
  <c r="D41" i="3" s="1"/>
  <c r="F162" i="2"/>
  <c r="E162" i="2"/>
  <c r="D162" i="2"/>
  <c r="G78" i="3"/>
  <c r="F78" i="3"/>
  <c r="E78" i="3"/>
  <c r="D78" i="3"/>
  <c r="M99" i="2"/>
  <c r="I36" i="3" s="1"/>
  <c r="L99" i="2"/>
  <c r="H36" i="3" s="1"/>
  <c r="K99" i="2"/>
  <c r="G36" i="3" s="1"/>
  <c r="J99" i="2"/>
  <c r="F36" i="3" s="1"/>
  <c r="I99" i="2"/>
  <c r="E36" i="3" s="1"/>
  <c r="H99" i="2"/>
  <c r="D36" i="3" s="1"/>
  <c r="F99" i="2"/>
  <c r="E99" i="2"/>
  <c r="G77" i="3"/>
  <c r="F77" i="3"/>
  <c r="I56" i="3"/>
  <c r="R88" i="2"/>
  <c r="G56" i="3" s="1"/>
  <c r="Q88" i="2"/>
  <c r="F56" i="3" s="1"/>
  <c r="P88" i="2"/>
  <c r="E56" i="3" s="1"/>
  <c r="M88" i="2"/>
  <c r="I35" i="3" s="1"/>
  <c r="L88" i="2"/>
  <c r="H35" i="3" s="1"/>
  <c r="K88" i="2"/>
  <c r="G35" i="3" s="1"/>
  <c r="F35" i="3"/>
  <c r="E88" i="2"/>
  <c r="E75" i="3"/>
  <c r="D75" i="3"/>
  <c r="P59" i="2"/>
  <c r="E54" i="3" s="1"/>
  <c r="Q59" i="2"/>
  <c r="F54" i="3" s="1"/>
  <c r="R59" i="2"/>
  <c r="G54" i="3" s="1"/>
  <c r="S59" i="2"/>
  <c r="H54" i="3" s="1"/>
  <c r="T59" i="2"/>
  <c r="I54" i="3" s="1"/>
  <c r="O59" i="2"/>
  <c r="D54" i="3" s="1"/>
  <c r="I59" i="2"/>
  <c r="E33" i="3" s="1"/>
  <c r="J59" i="2"/>
  <c r="F33" i="3" s="1"/>
  <c r="K59" i="2"/>
  <c r="G33" i="3" s="1"/>
  <c r="L59" i="2"/>
  <c r="H33" i="3" s="1"/>
  <c r="M59" i="2"/>
  <c r="I33" i="3" s="1"/>
  <c r="H59" i="2"/>
  <c r="D33" i="3" s="1"/>
  <c r="E59" i="2"/>
  <c r="F59" i="2"/>
  <c r="D59" i="2"/>
  <c r="L17" i="2"/>
  <c r="H29" i="3" s="1"/>
  <c r="K17" i="2"/>
  <c r="G29" i="3" s="1"/>
  <c r="J17" i="2"/>
  <c r="F29" i="3" s="1"/>
  <c r="I17" i="2"/>
  <c r="E29" i="3" s="1"/>
  <c r="H17" i="2"/>
  <c r="D29" i="3" s="1"/>
  <c r="F17" i="2"/>
  <c r="E17" i="2"/>
  <c r="D17" i="2"/>
  <c r="D39" i="2" l="1"/>
  <c r="D10" i="3" s="1"/>
  <c r="E21" i="3"/>
  <c r="F21" i="3"/>
  <c r="D21" i="3"/>
  <c r="E20" i="3"/>
  <c r="F20" i="3"/>
  <c r="D20" i="3"/>
  <c r="E15" i="3"/>
  <c r="F15" i="3"/>
  <c r="D15" i="3"/>
  <c r="E14" i="3"/>
  <c r="F14" i="3"/>
  <c r="D14" i="3"/>
  <c r="E12" i="3"/>
  <c r="F12" i="3"/>
  <c r="M39" i="2"/>
  <c r="I31" i="3" s="1"/>
  <c r="L39" i="2"/>
  <c r="H31" i="3" s="1"/>
  <c r="K39" i="2"/>
  <c r="G31" i="3" s="1"/>
  <c r="J39" i="2"/>
  <c r="F31" i="3" s="1"/>
  <c r="I39" i="2"/>
  <c r="E31" i="3" s="1"/>
  <c r="H39" i="2"/>
  <c r="D31" i="3" s="1"/>
  <c r="E39" i="2"/>
  <c r="E10" i="3" s="1"/>
  <c r="F39" i="2"/>
  <c r="F10" i="3" s="1"/>
  <c r="I32" i="3"/>
  <c r="H32" i="3"/>
  <c r="G32" i="3"/>
  <c r="F32" i="3"/>
  <c r="E32" i="3"/>
  <c r="D32" i="3"/>
  <c r="F11" i="3"/>
  <c r="E11" i="3"/>
  <c r="D11" i="3"/>
  <c r="E9" i="3"/>
  <c r="F9" i="3"/>
  <c r="D9" i="3"/>
  <c r="M150" i="2"/>
  <c r="I40" i="3" s="1"/>
  <c r="L150" i="2"/>
  <c r="H40" i="3" s="1"/>
  <c r="K150" i="2"/>
  <c r="G40" i="3" s="1"/>
  <c r="J150" i="2"/>
  <c r="F40" i="3" s="1"/>
  <c r="I150" i="2"/>
  <c r="E40" i="3" s="1"/>
  <c r="H150" i="2"/>
  <c r="D40" i="3" s="1"/>
  <c r="E150" i="2"/>
  <c r="E19" i="3" s="1"/>
  <c r="F150" i="2"/>
  <c r="F19" i="3" s="1"/>
  <c r="D19" i="3"/>
  <c r="I60" i="3"/>
  <c r="G81" i="3"/>
  <c r="F81" i="3"/>
  <c r="H60" i="3"/>
  <c r="G60" i="3"/>
  <c r="F60" i="3"/>
  <c r="E60" i="3"/>
  <c r="D60" i="3"/>
  <c r="E39" i="3"/>
  <c r="F39" i="3"/>
  <c r="G39" i="3"/>
  <c r="H39" i="3"/>
  <c r="I39" i="3"/>
  <c r="D39" i="3"/>
  <c r="E18" i="3"/>
  <c r="F18" i="3"/>
  <c r="D18" i="3"/>
  <c r="E80" i="3"/>
  <c r="D80" i="3"/>
  <c r="F59" i="3"/>
  <c r="G59" i="3"/>
  <c r="E59" i="3"/>
  <c r="D59" i="3"/>
  <c r="F38" i="3"/>
  <c r="G38" i="3"/>
  <c r="H38" i="3"/>
  <c r="I38" i="3"/>
  <c r="E38" i="3"/>
  <c r="D38" i="3"/>
  <c r="E17" i="3"/>
  <c r="F17" i="3"/>
  <c r="F16" i="3"/>
  <c r="E16" i="3"/>
  <c r="D16" i="3"/>
  <c r="G76" i="3"/>
  <c r="F76" i="3"/>
  <c r="E55" i="3"/>
  <c r="F55" i="3"/>
  <c r="G55" i="3"/>
  <c r="H55" i="3"/>
  <c r="I55" i="3"/>
  <c r="D55" i="3"/>
  <c r="I74" i="2"/>
  <c r="E34" i="3" s="1"/>
  <c r="J74" i="2"/>
  <c r="F34" i="3" s="1"/>
  <c r="K74" i="2"/>
  <c r="G34" i="3" s="1"/>
  <c r="L74" i="2"/>
  <c r="H34" i="3" s="1"/>
  <c r="I34" i="3"/>
  <c r="H74" i="2"/>
  <c r="D34" i="3" s="1"/>
  <c r="E74" i="2"/>
  <c r="E13" i="3" s="1"/>
  <c r="F74" i="2"/>
  <c r="F13" i="3" s="1"/>
  <c r="D74" i="2"/>
  <c r="D13" i="3" s="1"/>
  <c r="D8" i="3"/>
  <c r="D12" i="3" l="1"/>
  <c r="B43" i="3" l="1"/>
  <c r="B22" i="3"/>
  <c r="E8" i="3"/>
  <c r="F8" i="3"/>
  <c r="C77" i="3" l="1"/>
  <c r="C84" i="3"/>
  <c r="C76" i="3"/>
  <c r="C82" i="3"/>
  <c r="C74" i="3"/>
  <c r="C81" i="3"/>
  <c r="C73" i="3"/>
  <c r="C80" i="3"/>
  <c r="C72" i="3"/>
  <c r="C61" i="3"/>
  <c r="C79" i="3"/>
  <c r="C71" i="3"/>
  <c r="C40" i="3"/>
  <c r="C78" i="3"/>
  <c r="C19" i="3"/>
  <c r="C57" i="3"/>
  <c r="C53" i="3"/>
  <c r="C55" i="3"/>
  <c r="C60" i="3"/>
  <c r="C63" i="3"/>
  <c r="C58" i="3"/>
  <c r="C50" i="3"/>
  <c r="C59" i="3"/>
  <c r="C51" i="3"/>
  <c r="C56" i="3"/>
  <c r="C52" i="3"/>
  <c r="C35" i="3"/>
  <c r="C10" i="3"/>
  <c r="C42" i="3"/>
  <c r="C34" i="3"/>
  <c r="C36" i="3"/>
  <c r="C29" i="3"/>
  <c r="C37" i="3"/>
  <c r="C30" i="3"/>
  <c r="C38" i="3"/>
  <c r="C31" i="3"/>
  <c r="C39" i="3"/>
  <c r="C32" i="3"/>
  <c r="C18" i="3"/>
  <c r="C15" i="3"/>
  <c r="C8" i="3"/>
  <c r="C17" i="3"/>
  <c r="C13" i="3"/>
  <c r="C9" i="3"/>
  <c r="C14" i="3"/>
  <c r="C11" i="3"/>
  <c r="C21" i="3"/>
  <c r="C16" i="3"/>
  <c r="C85" i="3" l="1"/>
  <c r="G85" i="3"/>
  <c r="E64" i="3"/>
  <c r="F85" i="3"/>
  <c r="F64" i="3"/>
  <c r="E85" i="3"/>
  <c r="D85" i="3"/>
  <c r="D64" i="3"/>
  <c r="H64" i="3"/>
  <c r="I64" i="3"/>
  <c r="G64" i="3"/>
  <c r="C64" i="3"/>
  <c r="E22" i="3"/>
  <c r="F22" i="3"/>
  <c r="C43" i="3"/>
  <c r="D43" i="3"/>
  <c r="I43" i="3"/>
  <c r="F43" i="3"/>
  <c r="H43" i="3"/>
  <c r="G43" i="3"/>
  <c r="E43" i="3"/>
  <c r="C22" i="3"/>
  <c r="D17" i="3"/>
  <c r="D22" i="3" s="1"/>
</calcChain>
</file>

<file path=xl/sharedStrings.xml><?xml version="1.0" encoding="utf-8"?>
<sst xmlns="http://schemas.openxmlformats.org/spreadsheetml/2006/main" count="1072" uniqueCount="185">
  <si>
    <t>USO</t>
  </si>
  <si>
    <t>Obra civil</t>
  </si>
  <si>
    <t>NIVEL DE INDUSTRIALIZACIÓN</t>
  </si>
  <si>
    <t>IND</t>
  </si>
  <si>
    <t>S.IND.</t>
  </si>
  <si>
    <t>SISTEMAS  CONSTRUCTIVOS</t>
  </si>
  <si>
    <t>MAD</t>
  </si>
  <si>
    <t>ACE</t>
  </si>
  <si>
    <t>HOR</t>
  </si>
  <si>
    <t>ENTR</t>
  </si>
  <si>
    <t>ESTR</t>
  </si>
  <si>
    <t>LSF</t>
  </si>
  <si>
    <t>PRE</t>
  </si>
  <si>
    <t>Industrial</t>
  </si>
  <si>
    <t>El tiempo de diseño es un aspecto crítico</t>
  </si>
  <si>
    <t>El tiempo de construcción es un aspecto crítico</t>
  </si>
  <si>
    <t>El tiempo de desmontaje/derribo es un aspecto crítico</t>
  </si>
  <si>
    <t>Es necesaria la flexibilidad en la geometría, el proyecto preve grandes luces/voladizos, espacios diafanos, cerramientos curvos o formas no ortogonales</t>
  </si>
  <si>
    <t>Es una reforma de un edificio existente</t>
  </si>
  <si>
    <t>SI</t>
  </si>
  <si>
    <t>NO</t>
  </si>
  <si>
    <t>PESO</t>
  </si>
  <si>
    <t>REFORMA</t>
  </si>
  <si>
    <t>GEOMETRIA</t>
  </si>
  <si>
    <t>FUTURAS REFORMAS</t>
  </si>
  <si>
    <t>TIEMPO</t>
  </si>
  <si>
    <t>CONDICIONES DE OBRA</t>
  </si>
  <si>
    <t>MEDIO AMBIENTE</t>
  </si>
  <si>
    <t>COMPONENTES</t>
  </si>
  <si>
    <t>C. TRABAJO</t>
  </si>
  <si>
    <t>COMP.MECANICO</t>
  </si>
  <si>
    <t>COSTE</t>
  </si>
  <si>
    <t>INDUSTRIALIZADO</t>
  </si>
  <si>
    <t>SEMI INDUSTRIALIZADO</t>
  </si>
  <si>
    <t>IN SITU</t>
  </si>
  <si>
    <t>TOTAL</t>
  </si>
  <si>
    <t>SISTEMA CONSTRUCTIVO</t>
  </si>
  <si>
    <t>MADERA CONTRALAMINADA</t>
  </si>
  <si>
    <t>ENTRAMADO DE MADERA</t>
  </si>
  <si>
    <t>ACERO ESTRUCTURAL</t>
  </si>
  <si>
    <t>LIGHT STEEL FRAMING</t>
  </si>
  <si>
    <t>HORMIGÓN PREFABRICADO</t>
  </si>
  <si>
    <t>HORMIGÓN IN SITU</t>
  </si>
  <si>
    <t>MADERA</t>
  </si>
  <si>
    <t>ACERO</t>
  </si>
  <si>
    <t>HORMIGÓN</t>
  </si>
  <si>
    <t>PUNTUACIÓN</t>
  </si>
  <si>
    <t>Agentes</t>
  </si>
  <si>
    <t>Promotor</t>
  </si>
  <si>
    <t>Emplazamiento de la obra</t>
  </si>
  <si>
    <t>Denominación de la obra</t>
  </si>
  <si>
    <t>Dirección</t>
  </si>
  <si>
    <t>Municipio</t>
  </si>
  <si>
    <t>Calculos realizados por</t>
  </si>
  <si>
    <t>Nombre</t>
  </si>
  <si>
    <t>Cargo</t>
  </si>
  <si>
    <t>Fecha</t>
  </si>
  <si>
    <t>Proyectista</t>
  </si>
  <si>
    <t>Constructor</t>
  </si>
  <si>
    <t>CLT</t>
  </si>
  <si>
    <t>Que no surjan imprevistos en los plazos de ejecución es un aspecto crítico</t>
  </si>
  <si>
    <t>Comercial, público y hospitalario</t>
  </si>
  <si>
    <t>Calentamiento global</t>
  </si>
  <si>
    <t>Impacto del transporte</t>
  </si>
  <si>
    <t>Residuos fin de vida</t>
  </si>
  <si>
    <t>Reciclabilidad</t>
  </si>
  <si>
    <t>Materia prima</t>
  </si>
  <si>
    <t>Reutilización (obra seca)</t>
  </si>
  <si>
    <t>Gestión de Residuos en obra</t>
  </si>
  <si>
    <t>Consumo energético de la obra</t>
  </si>
  <si>
    <t>Comportamiento frente al ruido</t>
  </si>
  <si>
    <t>Comportamiento frente al fuego</t>
  </si>
  <si>
    <t>Comportamiento frente a la humedad</t>
  </si>
  <si>
    <t>Comportamiento sísmico</t>
  </si>
  <si>
    <t>Comportamiento térmico</t>
  </si>
  <si>
    <t>Comportamiento higrotérmico</t>
  </si>
  <si>
    <t>Inercia térmica</t>
  </si>
  <si>
    <t>Confort en el uso</t>
  </si>
  <si>
    <t>Salud / Calidad del aire</t>
  </si>
  <si>
    <t>Mantenimiento/vida util</t>
  </si>
  <si>
    <t>Cimentación</t>
  </si>
  <si>
    <t>Sótano</t>
  </si>
  <si>
    <t>Muro de cerramiento</t>
  </si>
  <si>
    <t>Medianera y muro divisorio entre sectores</t>
  </si>
  <si>
    <t>Particiones interiores</t>
  </si>
  <si>
    <t>Forjados</t>
  </si>
  <si>
    <t>Cubierta</t>
  </si>
  <si>
    <t>Baños y cocina</t>
  </si>
  <si>
    <t>Escaleras y huecos de ascensor</t>
  </si>
  <si>
    <t>1. USO</t>
  </si>
  <si>
    <t>2. REFORMA</t>
  </si>
  <si>
    <t>3. GEOMETRÍA</t>
  </si>
  <si>
    <t>4. FUTURAS REFORMAS</t>
  </si>
  <si>
    <t>5. TIEMPO</t>
  </si>
  <si>
    <t>6. MEDIO AMBIENTE</t>
  </si>
  <si>
    <t>7. CONDICIONES DE OBRA</t>
  </si>
  <si>
    <t>8. COMPONENTES DEL SISTEMA</t>
  </si>
  <si>
    <t>9. CONDICIONES DE TRABAJO EN OBRA</t>
  </si>
  <si>
    <t>10. COMPORTAMIENTO MECÁNICO</t>
  </si>
  <si>
    <t>11. COMPORTAMIENTO EN EL USO</t>
  </si>
  <si>
    <t>La parecela es irregular o tiene grandes desniveles</t>
  </si>
  <si>
    <t>Es importante la disponibilidad de variadas soluciones en el mercado entre las que poder elegir</t>
  </si>
  <si>
    <t>Se está pensando realizar una fusión entre estructura y cerramiento</t>
  </si>
  <si>
    <t>Es importante la posibilidad de combinación con otros materiales, componentes o sistemas constructivos</t>
  </si>
  <si>
    <t>13. COSTE ECONÓMICO</t>
  </si>
  <si>
    <t>14. COMPONENTES DEL EDIFICIO</t>
  </si>
  <si>
    <t>12. NORMATIVA</t>
  </si>
  <si>
    <t>MOD</t>
  </si>
  <si>
    <t>CON A+I</t>
  </si>
  <si>
    <t>SIN A+I</t>
  </si>
  <si>
    <t>GRADO DE PREFABRICACIÓN</t>
  </si>
  <si>
    <t>PANEL</t>
  </si>
  <si>
    <t>MIXTO</t>
  </si>
  <si>
    <t>E.LINEAL</t>
  </si>
  <si>
    <t>MODO DE EJECUCIÓN</t>
  </si>
  <si>
    <t>CON E.AD.</t>
  </si>
  <si>
    <t>SIN E.AD.</t>
  </si>
  <si>
    <t>O.SECA</t>
  </si>
  <si>
    <t>O.S.HUM</t>
  </si>
  <si>
    <t>NP</t>
  </si>
  <si>
    <t>Es una ampliación vertical de un edificio existente</t>
  </si>
  <si>
    <t>La ubicación del solar no permite una accesibilidad sencilla</t>
  </si>
  <si>
    <t>Minimizar la afección a los vecinos es un aspecto relevante</t>
  </si>
  <si>
    <t>El proyecto preve grandes luces</t>
  </si>
  <si>
    <t>Se preven grandes alturas</t>
  </si>
  <si>
    <t>Se requiere flexibilidad en la disposicion de huecos en fachada</t>
  </si>
  <si>
    <t>Se requiere posibilidad de integrar una gran variedad de acabados</t>
  </si>
  <si>
    <t>El proyecto requiere una minoración del peso de las materiales</t>
  </si>
  <si>
    <t>Es muy importante la transformabilidad del edificio</t>
  </si>
  <si>
    <t>Es muy importante la ampliabilidad del edificio</t>
  </si>
  <si>
    <t>Es relevante tener en cuenta los siguientes impactos ambientales</t>
  </si>
  <si>
    <t>Es necesario minimizar el área de acopio y el espaciond estinado a ciruclación de maquinaria</t>
  </si>
  <si>
    <t>Incremento de técnicos cualificados con el fin de mejorar la calidad, reducir accidentes y tiempo</t>
  </si>
  <si>
    <t>Reducción de la afección de las Condiciones climáticas a la ejecución de la obra</t>
  </si>
  <si>
    <t>Reducción de la accidentabilidad en obra</t>
  </si>
  <si>
    <t>Mejora de la calidad de ejecución reduciendo el mantenimiento posterior necesario durante el uso</t>
  </si>
  <si>
    <t>Posibilidad de realizar correcciones o modificaciones en obra</t>
  </si>
  <si>
    <t>Reducción de la cantidad de gremios en la obra</t>
  </si>
  <si>
    <t>Puesta en obra de piezas y materiales sea cómoda y ágil</t>
  </si>
  <si>
    <t>Integración de instalaciones sea sencilla</t>
  </si>
  <si>
    <t>Mejora la relación peso/resistencia a flexión</t>
  </si>
  <si>
    <t>Mejora la Relación peso/resistencia a compresión</t>
  </si>
  <si>
    <t>Garantiza tensiones admisibles de acuerdo a proyecto</t>
  </si>
  <si>
    <t>Maximiza el monolitismo</t>
  </si>
  <si>
    <t>Aumentar el control de costes y evitar desviaciones</t>
  </si>
  <si>
    <t>Reducir el coste de ejecución de la obra</t>
  </si>
  <si>
    <t>Maximizar la relación Superficie Construida/Superficie útil</t>
  </si>
  <si>
    <t>Maximizar la estandarización</t>
  </si>
  <si>
    <t>Relación Costo/ Protección anti-incendio</t>
  </si>
  <si>
    <t>Es importante la capacidad del sistema constructivo para resolver cualquier componente del edificio</t>
  </si>
  <si>
    <t>Facilidad con la que se adapta a la normativa actual</t>
  </si>
  <si>
    <t>Normativa</t>
  </si>
  <si>
    <t>SOLUCIÓN INDUSTRIALIZADA MAS ADECUADA AL PROYECTO</t>
  </si>
  <si>
    <t>NIVEL DE INDUSTRIALIZACIÓN RECOMENDADO PARA EL PROYECTO</t>
  </si>
  <si>
    <t>NORMATIVA</t>
  </si>
  <si>
    <t>Selecciona la tipología de uso (obligatorio elegir una)</t>
  </si>
  <si>
    <t>Es importante la eficiencia del tranporte de los materiales a obra: minimizar desplazamientos y evitar transporte especial</t>
  </si>
  <si>
    <t>Es importante reducir al máximo el número de camiones y uso de maquinaria  en obra y en desplazamientos a obra</t>
  </si>
  <si>
    <t>Docente y administrativo</t>
  </si>
  <si>
    <t>Vivienda unifamiliar, pareada y adosada</t>
  </si>
  <si>
    <t>Residencial colectivo en bloque</t>
  </si>
  <si>
    <t>Los apartados TIEMPO y COSTE son 2 de los apartados a los que más importancia se ha dado. Se les ha dado 22 puntos entre los dos, 11 a cada uno.</t>
  </si>
  <si>
    <t>Si para el proyecto concreto se considera que estos pesos deberían ser diferentes, el evaluador puede repartir estos 22 puntos entre TIEMPO Y COSTE siempre que se respete un mínimo de 7 puntos para cada uno de ellos</t>
  </si>
  <si>
    <t>Peso apartado TIEMPO</t>
  </si>
  <si>
    <t>Peso apartado COSTE</t>
  </si>
  <si>
    <t>Esta herramienta propone dar un nivel de importancia a los apartados considerados al evaluar un proyecto. Estos pesos se otorgan  en función de la relevancia que tienen para saber si un proyecto debería encaminarse hacia la construcción industrializada o no.</t>
  </si>
  <si>
    <t>¿Se trata de una reforma?  (pueden ser las dos "NO" o una de ellas solamente "SI")</t>
  </si>
  <si>
    <t>La obra tiene requisitos de forma o volumen especiales? (varias pueden ser "SI")</t>
  </si>
  <si>
    <t>Existe la intención de realizar futuras reformas (svarias pueden ser "SI")</t>
  </si>
  <si>
    <t>¿De qué tiempo se dispone? (varias pueden ser "SI")</t>
  </si>
  <si>
    <t>¿Cuáles son las condiciones de la obra? (varias pueden ser "SI")</t>
  </si>
  <si>
    <t>¿Qué aspectos son relevantes en la selección de los conponentes de la construcción? (varias pueden ser "SI")</t>
  </si>
  <si>
    <t>Es necesario que se mejoren las condiciones de trabajo en la obra (varias pueden ser "SI")</t>
  </si>
  <si>
    <t>El comportamiento mecánico de la solución (varias pueden ser "SI")</t>
  </si>
  <si>
    <t>La solución debe  garantizar ( varias pueden ser "SI")</t>
  </si>
  <si>
    <t>¿Qué aspectos son relevantes a nivel de costes? (varias pueden ser "SI")</t>
  </si>
  <si>
    <t>De qué elementos consiste su edificio (varias pueden ser "SI")</t>
  </si>
  <si>
    <t xml:space="preserve">Es importante reducir la cantidad de elementos necesarios para su puesta en obra, es decir, diferentes materiales o sistemas, etc. </t>
  </si>
  <si>
    <t>REVISAR</t>
  </si>
  <si>
    <t>residencial colectivo en bloque</t>
  </si>
  <si>
    <t>GUÍA DE CONSTRUCCIÓN INDUSTRIALIZADA SOSTENIBLE</t>
  </si>
  <si>
    <t xml:space="preserve">GUIA DE CONSTRUCCIÓN INDUSTRIALIZADA SOSTENIBLE: Peso apartados </t>
  </si>
  <si>
    <t>GUIA DE CONSTRUCCIÓN INDUSTRIALIZADA SOSTENIBLE: Evaluación del Proyecto</t>
  </si>
  <si>
    <t>GUIA DE CONSTRUCCIÓN INDUSTRIALIZADA SOSTENIBLE: Resultado</t>
  </si>
  <si>
    <t>GUIA DE CONSTRUCCIÓN INDUSTRIALIZADA SOSTENIBLE: Datos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</si>
</sst>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5B8F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1056"/>
        <bgColor indexed="64"/>
      </patternFill>
    </fill>
    <fill>
      <patternFill patternType="solid">
        <fgColor rgb="FF85421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0" fillId="8" borderId="0" xfId="0" applyFill="1" applyProtection="1"/>
    <xf numFmtId="0" fontId="0" fillId="8" borderId="0" xfId="0" applyFill="1" applyAlignment="1" applyProtection="1">
      <alignment wrapText="1"/>
    </xf>
    <xf numFmtId="0" fontId="9" fillId="8" borderId="0" xfId="0" applyFont="1" applyFill="1" applyAlignment="1" applyProtection="1">
      <alignment wrapText="1"/>
    </xf>
    <xf numFmtId="0" fontId="8" fillId="8" borderId="0" xfId="0" applyFont="1" applyFill="1" applyProtection="1"/>
    <xf numFmtId="0" fontId="8" fillId="8" borderId="1" xfId="0" applyFont="1" applyFill="1" applyBorder="1" applyProtection="1"/>
    <xf numFmtId="0" fontId="9" fillId="8" borderId="1" xfId="0" applyFont="1" applyFill="1" applyBorder="1" applyProtection="1"/>
    <xf numFmtId="0" fontId="9" fillId="8" borderId="0" xfId="0" applyFont="1" applyFill="1" applyProtection="1"/>
    <xf numFmtId="0" fontId="5" fillId="8" borderId="0" xfId="0" applyFont="1" applyFill="1" applyProtection="1"/>
    <xf numFmtId="0" fontId="1" fillId="8" borderId="0" xfId="0" applyFont="1" applyFill="1" applyProtection="1"/>
    <xf numFmtId="0" fontId="9" fillId="3" borderId="1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/>
    <xf numFmtId="0" fontId="4" fillId="2" borderId="0" xfId="0" applyFont="1" applyFill="1" applyAlignment="1" applyProtection="1">
      <alignment wrapText="1"/>
    </xf>
    <xf numFmtId="0" fontId="0" fillId="2" borderId="0" xfId="0" applyFill="1" applyProtection="1"/>
    <xf numFmtId="0" fontId="0" fillId="0" borderId="0" xfId="0" applyProtection="1"/>
    <xf numFmtId="0" fontId="4" fillId="8" borderId="0" xfId="0" applyFont="1" applyFill="1" applyAlignment="1" applyProtection="1">
      <alignment wrapText="1"/>
    </xf>
    <xf numFmtId="0" fontId="6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Protection="1"/>
    <xf numFmtId="0" fontId="0" fillId="8" borderId="0" xfId="0" applyFill="1" applyBorder="1" applyProtection="1"/>
    <xf numFmtId="0" fontId="0" fillId="8" borderId="1" xfId="0" applyFill="1" applyBorder="1" applyProtection="1"/>
    <xf numFmtId="0" fontId="5" fillId="8" borderId="0" xfId="0" applyFont="1" applyFill="1" applyBorder="1" applyProtection="1"/>
    <xf numFmtId="0" fontId="7" fillId="8" borderId="0" xfId="0" applyFont="1" applyFill="1" applyAlignment="1" applyProtection="1">
      <alignment horizontal="right" wrapText="1"/>
    </xf>
    <xf numFmtId="0" fontId="1" fillId="8" borderId="0" xfId="0" applyFont="1" applyFill="1" applyBorder="1" applyProtection="1"/>
    <xf numFmtId="0" fontId="4" fillId="4" borderId="0" xfId="0" applyFont="1" applyFill="1" applyProtection="1"/>
    <xf numFmtId="0" fontId="0" fillId="4" borderId="0" xfId="0" applyFill="1" applyAlignment="1" applyProtection="1">
      <alignment wrapText="1"/>
    </xf>
    <xf numFmtId="0" fontId="0" fillId="4" borderId="0" xfId="0" applyFill="1" applyProtection="1"/>
    <xf numFmtId="0" fontId="4" fillId="5" borderId="0" xfId="0" applyFont="1" applyFill="1" applyProtection="1"/>
    <xf numFmtId="0" fontId="0" fillId="5" borderId="0" xfId="0" applyFill="1" applyAlignment="1" applyProtection="1">
      <alignment wrapText="1"/>
    </xf>
    <xf numFmtId="0" fontId="0" fillId="5" borderId="0" xfId="0" applyFill="1" applyProtection="1"/>
    <xf numFmtId="0" fontId="4" fillId="6" borderId="0" xfId="0" applyFont="1" applyFill="1" applyProtection="1"/>
    <xf numFmtId="0" fontId="0" fillId="6" borderId="0" xfId="0" applyFill="1" applyAlignment="1" applyProtection="1">
      <alignment wrapText="1"/>
    </xf>
    <xf numFmtId="0" fontId="0" fillId="6" borderId="0" xfId="0" applyFill="1" applyProtection="1"/>
    <xf numFmtId="0" fontId="0" fillId="6" borderId="0" xfId="0" applyFill="1" applyBorder="1" applyProtection="1"/>
    <xf numFmtId="0" fontId="4" fillId="7" borderId="0" xfId="0" applyFont="1" applyFill="1" applyProtection="1"/>
    <xf numFmtId="0" fontId="0" fillId="7" borderId="0" xfId="0" applyFill="1" applyAlignment="1" applyProtection="1">
      <alignment wrapText="1"/>
    </xf>
    <xf numFmtId="0" fontId="0" fillId="7" borderId="0" xfId="0" applyFill="1" applyProtection="1"/>
    <xf numFmtId="0" fontId="4" fillId="9" borderId="0" xfId="0" applyFont="1" applyFill="1" applyProtection="1"/>
    <xf numFmtId="0" fontId="0" fillId="9" borderId="0" xfId="0" applyFill="1" applyAlignment="1" applyProtection="1">
      <alignment wrapText="1"/>
    </xf>
    <xf numFmtId="0" fontId="0" fillId="9" borderId="0" xfId="0" applyFill="1" applyProtection="1"/>
    <xf numFmtId="0" fontId="4" fillId="10" borderId="0" xfId="0" applyFont="1" applyFill="1" applyProtection="1"/>
    <xf numFmtId="0" fontId="0" fillId="10" borderId="0" xfId="0" applyFill="1" applyAlignment="1" applyProtection="1">
      <alignment wrapText="1"/>
    </xf>
    <xf numFmtId="0" fontId="0" fillId="10" borderId="0" xfId="0" applyFill="1" applyProtection="1"/>
    <xf numFmtId="0" fontId="4" fillId="17" borderId="0" xfId="0" applyFont="1" applyFill="1" applyProtection="1"/>
    <xf numFmtId="0" fontId="0" fillId="17" borderId="0" xfId="0" applyFill="1" applyAlignment="1" applyProtection="1">
      <alignment wrapText="1"/>
    </xf>
    <xf numFmtId="0" fontId="0" fillId="17" borderId="0" xfId="0" applyFill="1" applyProtection="1"/>
    <xf numFmtId="0" fontId="4" fillId="14" borderId="0" xfId="0" applyFont="1" applyFill="1" applyProtection="1"/>
    <xf numFmtId="0" fontId="0" fillId="14" borderId="0" xfId="0" applyFill="1" applyAlignment="1" applyProtection="1">
      <alignment wrapText="1"/>
    </xf>
    <xf numFmtId="0" fontId="0" fillId="14" borderId="0" xfId="0" applyFill="1" applyProtection="1"/>
    <xf numFmtId="0" fontId="4" fillId="15" borderId="0" xfId="0" applyFont="1" applyFill="1" applyProtection="1"/>
    <xf numFmtId="0" fontId="0" fillId="15" borderId="0" xfId="0" applyFill="1" applyAlignment="1" applyProtection="1">
      <alignment wrapText="1"/>
    </xf>
    <xf numFmtId="0" fontId="0" fillId="15" borderId="0" xfId="0" applyFill="1" applyProtection="1"/>
    <xf numFmtId="0" fontId="4" fillId="16" borderId="0" xfId="0" applyFont="1" applyFill="1" applyProtection="1"/>
    <xf numFmtId="0" fontId="0" fillId="16" borderId="0" xfId="0" applyFill="1" applyAlignment="1" applyProtection="1">
      <alignment wrapText="1"/>
    </xf>
    <xf numFmtId="0" fontId="0" fillId="16" borderId="0" xfId="0" applyFill="1" applyProtection="1"/>
    <xf numFmtId="0" fontId="4" fillId="11" borderId="0" xfId="0" applyFont="1" applyFill="1" applyProtection="1"/>
    <xf numFmtId="0" fontId="0" fillId="11" borderId="0" xfId="0" applyFill="1" applyAlignment="1" applyProtection="1">
      <alignment wrapText="1"/>
    </xf>
    <xf numFmtId="0" fontId="0" fillId="11" borderId="0" xfId="0" applyFill="1" applyProtection="1"/>
    <xf numFmtId="0" fontId="4" fillId="13" borderId="0" xfId="0" applyFont="1" applyFill="1" applyProtection="1"/>
    <xf numFmtId="0" fontId="0" fillId="13" borderId="0" xfId="0" applyFill="1" applyAlignment="1" applyProtection="1">
      <alignment wrapText="1"/>
    </xf>
    <xf numFmtId="0" fontId="0" fillId="13" borderId="0" xfId="0" applyFill="1" applyProtection="1"/>
    <xf numFmtId="0" fontId="4" fillId="12" borderId="0" xfId="0" applyFont="1" applyFill="1" applyProtection="1"/>
    <xf numFmtId="0" fontId="0" fillId="12" borderId="0" xfId="0" applyFill="1" applyAlignment="1" applyProtection="1">
      <alignment wrapText="1"/>
    </xf>
    <xf numFmtId="0" fontId="0" fillId="12" borderId="0" xfId="0" applyFill="1" applyProtection="1"/>
    <xf numFmtId="0" fontId="0" fillId="0" borderId="0" xfId="0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164" fontId="4" fillId="2" borderId="1" xfId="0" applyNumberFormat="1" applyFont="1" applyFill="1" applyBorder="1" applyProtection="1"/>
    <xf numFmtId="164" fontId="0" fillId="8" borderId="0" xfId="0" applyNumberFormat="1" applyFill="1" applyProtection="1"/>
    <xf numFmtId="164" fontId="1" fillId="8" borderId="0" xfId="0" applyNumberFormat="1" applyFont="1" applyFill="1" applyProtection="1"/>
    <xf numFmtId="164" fontId="1" fillId="8" borderId="0" xfId="0" applyNumberFormat="1" applyFont="1" applyFill="1" applyBorder="1" applyProtection="1"/>
    <xf numFmtId="164" fontId="4" fillId="4" borderId="1" xfId="0" applyNumberFormat="1" applyFont="1" applyFill="1" applyBorder="1" applyAlignment="1" applyProtection="1">
      <alignment wrapText="1"/>
    </xf>
    <xf numFmtId="164" fontId="4" fillId="5" borderId="1" xfId="0" applyNumberFormat="1" applyFont="1" applyFill="1" applyBorder="1" applyProtection="1"/>
    <xf numFmtId="164" fontId="4" fillId="6" borderId="1" xfId="0" applyNumberFormat="1" applyFont="1" applyFill="1" applyBorder="1" applyProtection="1"/>
    <xf numFmtId="164" fontId="5" fillId="8" borderId="0" xfId="0" applyNumberFormat="1" applyFont="1" applyFill="1" applyProtection="1"/>
    <xf numFmtId="0" fontId="0" fillId="8" borderId="3" xfId="0" applyFill="1" applyBorder="1" applyProtection="1"/>
    <xf numFmtId="0" fontId="2" fillId="8" borderId="3" xfId="0" applyFont="1" applyFill="1" applyBorder="1" applyAlignment="1" applyProtection="1">
      <alignment vertical="top" wrapText="1"/>
    </xf>
    <xf numFmtId="9" fontId="0" fillId="8" borderId="1" xfId="1" applyFont="1" applyFill="1" applyBorder="1" applyProtection="1"/>
    <xf numFmtId="164" fontId="0" fillId="8" borderId="1" xfId="0" applyNumberFormat="1" applyFill="1" applyBorder="1" applyProtection="1"/>
    <xf numFmtId="0" fontId="6" fillId="8" borderId="1" xfId="0" applyFont="1" applyFill="1" applyBorder="1" applyProtection="1"/>
    <xf numFmtId="9" fontId="6" fillId="8" borderId="1" xfId="0" applyNumberFormat="1" applyFont="1" applyFill="1" applyBorder="1" applyProtection="1"/>
    <xf numFmtId="164" fontId="6" fillId="8" borderId="1" xfId="0" applyNumberFormat="1" applyFont="1" applyFill="1" applyBorder="1" applyProtection="1"/>
    <xf numFmtId="0" fontId="10" fillId="8" borderId="0" xfId="0" applyFont="1" applyFill="1" applyAlignment="1" applyProtection="1">
      <alignment wrapText="1"/>
    </xf>
    <xf numFmtId="0" fontId="9" fillId="18" borderId="1" xfId="0" applyFont="1" applyFill="1" applyBorder="1" applyAlignment="1" applyProtection="1">
      <alignment wrapText="1"/>
    </xf>
    <xf numFmtId="164" fontId="4" fillId="7" borderId="1" xfId="0" applyNumberFormat="1" applyFont="1" applyFill="1" applyBorder="1" applyProtection="1"/>
    <xf numFmtId="164" fontId="4" fillId="9" borderId="1" xfId="0" applyNumberFormat="1" applyFont="1" applyFill="1" applyBorder="1" applyProtection="1"/>
    <xf numFmtId="164" fontId="4" fillId="10" borderId="1" xfId="0" applyNumberFormat="1" applyFont="1" applyFill="1" applyBorder="1" applyProtection="1"/>
    <xf numFmtId="164" fontId="4" fillId="17" borderId="1" xfId="0" applyNumberFormat="1" applyFont="1" applyFill="1" applyBorder="1" applyProtection="1"/>
    <xf numFmtId="164" fontId="4" fillId="14" borderId="1" xfId="0" applyNumberFormat="1" applyFont="1" applyFill="1" applyBorder="1" applyProtection="1"/>
    <xf numFmtId="164" fontId="4" fillId="15" borderId="1" xfId="0" applyNumberFormat="1" applyFont="1" applyFill="1" applyBorder="1" applyProtection="1"/>
    <xf numFmtId="164" fontId="4" fillId="16" borderId="1" xfId="0" applyNumberFormat="1" applyFont="1" applyFill="1" applyBorder="1" applyProtection="1"/>
    <xf numFmtId="164" fontId="4" fillId="11" borderId="1" xfId="0" applyNumberFormat="1" applyFont="1" applyFill="1" applyBorder="1" applyProtection="1"/>
    <xf numFmtId="164" fontId="4" fillId="13" borderId="1" xfId="0" applyNumberFormat="1" applyFont="1" applyFill="1" applyBorder="1" applyProtection="1"/>
    <xf numFmtId="164" fontId="4" fillId="12" borderId="1" xfId="0" applyNumberFormat="1" applyFont="1" applyFill="1" applyBorder="1" applyProtection="1"/>
    <xf numFmtId="0" fontId="10" fillId="8" borderId="0" xfId="0" applyFont="1" applyFill="1" applyAlignment="1" applyProtection="1">
      <alignment horizontal="left" wrapText="1"/>
    </xf>
    <xf numFmtId="0" fontId="2" fillId="8" borderId="0" xfId="0" applyFont="1" applyFill="1" applyAlignment="1" applyProtection="1">
      <alignment horizontal="left" wrapText="1"/>
    </xf>
    <xf numFmtId="9" fontId="0" fillId="0" borderId="0" xfId="1" applyFont="1"/>
    <xf numFmtId="0" fontId="11" fillId="20" borderId="0" xfId="0" applyFont="1" applyFill="1" applyBorder="1" applyAlignment="1" applyProtection="1">
      <alignment horizontal="left"/>
    </xf>
    <xf numFmtId="0" fontId="11" fillId="19" borderId="0" xfId="0" applyFont="1" applyFill="1" applyBorder="1" applyAlignment="1" applyProtection="1">
      <alignment horizontal="left"/>
    </xf>
    <xf numFmtId="0" fontId="14" fillId="18" borderId="1" xfId="0" applyFont="1" applyFill="1" applyBorder="1" applyAlignment="1" applyProtection="1">
      <alignment wrapText="1"/>
    </xf>
    <xf numFmtId="0" fontId="13" fillId="0" borderId="0" xfId="0" applyFont="1" applyProtection="1"/>
    <xf numFmtId="9" fontId="2" fillId="3" borderId="1" xfId="1" applyFont="1" applyFill="1" applyBorder="1" applyAlignment="1" applyProtection="1">
      <alignment horizontal="left" wrapText="1"/>
      <protection locked="0"/>
    </xf>
    <xf numFmtId="0" fontId="11" fillId="20" borderId="0" xfId="0" applyFont="1" applyFill="1" applyAlignment="1" applyProtection="1">
      <alignment horizontal="center" vertical="center"/>
    </xf>
    <xf numFmtId="0" fontId="4" fillId="20" borderId="0" xfId="0" applyFont="1" applyFill="1" applyBorder="1" applyAlignment="1" applyProtection="1">
      <alignment horizontal="left"/>
    </xf>
    <xf numFmtId="0" fontId="10" fillId="20" borderId="0" xfId="0" applyFont="1" applyFill="1" applyBorder="1" applyAlignment="1" applyProtection="1">
      <alignment horizontal="left"/>
    </xf>
    <xf numFmtId="0" fontId="12" fillId="8" borderId="0" xfId="0" applyFont="1" applyFill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8" borderId="0" xfId="0" applyFont="1" applyFill="1" applyAlignment="1" applyProtection="1">
      <alignment horizontal="left" vertical="top" wrapText="1"/>
    </xf>
    <xf numFmtId="0" fontId="8" fillId="8" borderId="1" xfId="0" applyFont="1" applyFill="1" applyBorder="1" applyAlignment="1" applyProtection="1">
      <alignment horizontal="center"/>
    </xf>
    <xf numFmtId="0" fontId="8" fillId="8" borderId="7" xfId="0" applyFont="1" applyFill="1" applyBorder="1" applyAlignment="1" applyProtection="1">
      <alignment horizontal="center" vertical="center"/>
    </xf>
    <xf numFmtId="0" fontId="8" fillId="8" borderId="8" xfId="0" applyFont="1" applyFill="1" applyBorder="1" applyAlignment="1" applyProtection="1">
      <alignment horizontal="center" vertical="center"/>
    </xf>
    <xf numFmtId="0" fontId="8" fillId="8" borderId="9" xfId="0" applyFont="1" applyFill="1" applyBorder="1" applyAlignment="1" applyProtection="1">
      <alignment horizontal="center" vertical="center"/>
    </xf>
    <xf numFmtId="0" fontId="8" fillId="8" borderId="10" xfId="0" applyFont="1" applyFill="1" applyBorder="1" applyAlignment="1" applyProtection="1">
      <alignment horizontal="center" vertical="center"/>
    </xf>
    <xf numFmtId="0" fontId="8" fillId="8" borderId="11" xfId="0" applyFont="1" applyFill="1" applyBorder="1" applyAlignment="1" applyProtection="1">
      <alignment horizontal="center" vertical="center"/>
    </xf>
    <xf numFmtId="0" fontId="8" fillId="8" borderId="12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horizontal="left" wrapText="1"/>
    </xf>
    <xf numFmtId="0" fontId="9" fillId="8" borderId="2" xfId="0" applyFont="1" applyFill="1" applyBorder="1" applyAlignment="1" applyProtection="1">
      <alignment horizontal="left" wrapText="1"/>
    </xf>
    <xf numFmtId="0" fontId="11" fillId="20" borderId="0" xfId="0" applyFont="1" applyFill="1" applyAlignment="1">
      <alignment horizontal="center" vertical="center"/>
    </xf>
    <xf numFmtId="0" fontId="8" fillId="8" borderId="4" xfId="0" applyFont="1" applyFill="1" applyBorder="1" applyAlignment="1" applyProtection="1">
      <alignment horizontal="center"/>
    </xf>
    <xf numFmtId="0" fontId="8" fillId="8" borderId="6" xfId="0" applyFont="1" applyFill="1" applyBorder="1" applyAlignment="1" applyProtection="1">
      <alignment horizontal="center"/>
    </xf>
    <xf numFmtId="0" fontId="8" fillId="8" borderId="5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27AB0"/>
      <color rgb="FF895C92"/>
      <color rgb="FFB695BD"/>
      <color rgb="FF006600"/>
      <color rgb="FF339966"/>
      <color rgb="FF00CC66"/>
      <color rgb="FFCC3300"/>
      <color rgb="FF5B8F22"/>
      <color rgb="FF85421E"/>
      <color rgb="FFA710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18414904617722E-2"/>
          <c:y val="0.12088270058864602"/>
          <c:w val="0.92886060266812298"/>
          <c:h val="0.66823994301274969"/>
        </c:manualLayout>
      </c:layout>
      <c:barChart>
        <c:barDir val="col"/>
        <c:grouping val="stacked"/>
        <c:varyColors val="0"/>
        <c:ser>
          <c:idx val="0"/>
          <c:order val="0"/>
          <c:tx>
            <c:v>Sistema Constructivo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Resultado!$D$28:$I$28</c:f>
              <c:strCache>
                <c:ptCount val="6"/>
                <c:pt idx="0">
                  <c:v>MADERA CONTRALAMINADA</c:v>
                </c:pt>
                <c:pt idx="1">
                  <c:v>ENTRAMADO DE MADERA</c:v>
                </c:pt>
                <c:pt idx="2">
                  <c:v>ACERO ESTRUCTURAL</c:v>
                </c:pt>
                <c:pt idx="3">
                  <c:v>LIGHT STEEL FRAMING</c:v>
                </c:pt>
                <c:pt idx="4">
                  <c:v>HORMIGÓN PREFABRICADO</c:v>
                </c:pt>
                <c:pt idx="5">
                  <c:v>HORMIGÓN IN SITU</c:v>
                </c:pt>
              </c:strCache>
            </c:strRef>
          </c:cat>
          <c:val>
            <c:numRef>
              <c:f>Resultado!$D$43:$I$43</c:f>
              <c:numCache>
                <c:formatCode>0.0</c:formatCode>
                <c:ptCount val="6"/>
                <c:pt idx="0">
                  <c:v>1.4943181818181817</c:v>
                </c:pt>
                <c:pt idx="1">
                  <c:v>1.65625</c:v>
                </c:pt>
                <c:pt idx="2">
                  <c:v>1.0170454545454546</c:v>
                </c:pt>
                <c:pt idx="3">
                  <c:v>1.4346590909090911</c:v>
                </c:pt>
                <c:pt idx="4">
                  <c:v>0.75852272727272718</c:v>
                </c:pt>
                <c:pt idx="5">
                  <c:v>0.24715909090909088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E12-A215-3582CC1BF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08803968"/>
        <c:axId val="108805504"/>
      </c:barChart>
      <c:catAx>
        <c:axId val="108803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08805504"/>
        <c:crosses val="autoZero"/>
        <c:auto val="1"/>
        <c:lblAlgn val="ctr"/>
        <c:lblOffset val="100"/>
        <c:noMultiLvlLbl val="0"/>
      </c:catAx>
      <c:valAx>
        <c:axId val="108805504"/>
        <c:scaling>
          <c:orientation val="minMax"/>
          <c:max val="5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08803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n-U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Nivel de Industrialización</c:v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Resultado!$D$7:$F$7</c:f>
              <c:strCache>
                <c:ptCount val="3"/>
                <c:pt idx="0">
                  <c:v>INDUSTRIALIZADO</c:v>
                </c:pt>
                <c:pt idx="1">
                  <c:v>SEMI INDUSTRIALIZADO</c:v>
                </c:pt>
                <c:pt idx="2">
                  <c:v>IN SITU</c:v>
                </c:pt>
              </c:strCache>
            </c:strRef>
          </c:cat>
          <c:val>
            <c:numRef>
              <c:f>Resultado!$D$22:$F$22</c:f>
              <c:numCache>
                <c:formatCode>0.0</c:formatCode>
                <c:ptCount val="3"/>
                <c:pt idx="0">
                  <c:v>0.71590909090909083</c:v>
                </c:pt>
                <c:pt idx="1">
                  <c:v>0.15056818181818182</c:v>
                </c:pt>
                <c:pt idx="2">
                  <c:v>-0.58238636363636354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3C-B6D0-C1BD94110D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08846080"/>
        <c:axId val="108847872"/>
      </c:barChart>
      <c:catAx>
        <c:axId val="10884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08847872"/>
        <c:crosses val="autoZero"/>
        <c:auto val="1"/>
        <c:lblAlgn val="ctr"/>
        <c:lblOffset val="100"/>
        <c:noMultiLvlLbl val="0"/>
      </c:catAx>
      <c:valAx>
        <c:axId val="108847872"/>
        <c:scaling>
          <c:orientation val="minMax"/>
          <c:max val="2"/>
          <c:min val="-2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08846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n-U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18414904617757E-2"/>
          <c:y val="0.12088270058864604"/>
          <c:w val="0.92886060266812343"/>
          <c:h val="0.66823994301274969"/>
        </c:manualLayout>
      </c:layout>
      <c:barChart>
        <c:barDir val="col"/>
        <c:grouping val="stacked"/>
        <c:varyColors val="0"/>
        <c:ser>
          <c:idx val="0"/>
          <c:order val="0"/>
          <c:tx>
            <c:v>GRADO DE PREFABRICACIÓN</c:v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Resultado!$D$49:$I$49</c:f>
              <c:strCache>
                <c:ptCount val="6"/>
                <c:pt idx="0">
                  <c:v>E.LINEAL</c:v>
                </c:pt>
                <c:pt idx="1">
                  <c:v>PANEL</c:v>
                </c:pt>
                <c:pt idx="2">
                  <c:v>MIXTO</c:v>
                </c:pt>
                <c:pt idx="3">
                  <c:v>MOD</c:v>
                </c:pt>
                <c:pt idx="4">
                  <c:v>CON A+I</c:v>
                </c:pt>
                <c:pt idx="5">
                  <c:v>SIN A+I</c:v>
                </c:pt>
              </c:strCache>
            </c:strRef>
          </c:cat>
          <c:val>
            <c:numRef>
              <c:f>Resultado!$D$64:$I$64</c:f>
              <c:numCache>
                <c:formatCode>0.0</c:formatCode>
                <c:ptCount val="6"/>
                <c:pt idx="0">
                  <c:v>0.4621212121212121</c:v>
                </c:pt>
                <c:pt idx="1">
                  <c:v>0.83712121212121204</c:v>
                </c:pt>
                <c:pt idx="2">
                  <c:v>0.7462121212121211</c:v>
                </c:pt>
                <c:pt idx="3">
                  <c:v>0.8712121212121211</c:v>
                </c:pt>
                <c:pt idx="4">
                  <c:v>1.0075757575757576</c:v>
                </c:pt>
                <c:pt idx="5">
                  <c:v>0.39015151515151514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E12-A215-3582CC1BF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55005312"/>
        <c:axId val="155006848"/>
      </c:barChart>
      <c:catAx>
        <c:axId val="155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55006848"/>
        <c:crosses val="autoZero"/>
        <c:auto val="1"/>
        <c:lblAlgn val="ctr"/>
        <c:lblOffset val="100"/>
        <c:noMultiLvlLbl val="0"/>
      </c:catAx>
      <c:valAx>
        <c:axId val="155006848"/>
        <c:scaling>
          <c:orientation val="minMax"/>
          <c:max val="5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55005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n-U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18414904617813E-2"/>
          <c:y val="0.12088270058864607"/>
          <c:w val="0.92886060266812376"/>
          <c:h val="0.66823994301274969"/>
        </c:manualLayout>
      </c:layout>
      <c:barChart>
        <c:barDir val="col"/>
        <c:grouping val="stacked"/>
        <c:varyColors val="0"/>
        <c:ser>
          <c:idx val="0"/>
          <c:order val="0"/>
          <c:tx>
            <c:v>MODO DE EJECUCIÓN</c:v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Resultado!$D$70:$G$70</c:f>
              <c:strCache>
                <c:ptCount val="4"/>
                <c:pt idx="0">
                  <c:v>CON E.AD.</c:v>
                </c:pt>
                <c:pt idx="1">
                  <c:v>SIN E.AD.</c:v>
                </c:pt>
                <c:pt idx="2">
                  <c:v>O.SECA</c:v>
                </c:pt>
                <c:pt idx="3">
                  <c:v>O.S.HUM</c:v>
                </c:pt>
              </c:strCache>
            </c:strRef>
          </c:cat>
          <c:val>
            <c:numRef>
              <c:f>Resultado!$D$85:$G$85</c:f>
              <c:numCache>
                <c:formatCode>0.0</c:formatCode>
                <c:ptCount val="4"/>
                <c:pt idx="0">
                  <c:v>0.27272727272727271</c:v>
                </c:pt>
                <c:pt idx="1">
                  <c:v>9.0909090909090912E-2</c:v>
                </c:pt>
                <c:pt idx="2">
                  <c:v>0.80681818181818177</c:v>
                </c:pt>
                <c:pt idx="3">
                  <c:v>0.15909090909090909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E12-A215-3582CC1BF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55039232"/>
        <c:axId val="155040768"/>
      </c:barChart>
      <c:catAx>
        <c:axId val="15503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55040768"/>
        <c:crosses val="autoZero"/>
        <c:auto val="1"/>
        <c:lblAlgn val="ctr"/>
        <c:lblOffset val="100"/>
        <c:noMultiLvlLbl val="0"/>
      </c:catAx>
      <c:valAx>
        <c:axId val="155040768"/>
        <c:scaling>
          <c:orientation val="minMax"/>
          <c:max val="5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155039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n-U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Evaluaci&#243;n!A1"/><Relationship Id="rId2" Type="http://schemas.openxmlformats.org/officeDocument/2006/relationships/hyperlink" Target="#'Datos de proyecto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Peso Apartados'!A1"/><Relationship Id="rId4" Type="http://schemas.openxmlformats.org/officeDocument/2006/relationships/hyperlink" Target="#Resultad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Peso Apartados'!A1"/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Evaluaci&#243;n!A1"/><Relationship Id="rId1" Type="http://schemas.openxmlformats.org/officeDocument/2006/relationships/hyperlink" Target="#'Datos de proyect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Resultado!A1"/><Relationship Id="rId1" Type="http://schemas.openxmlformats.org/officeDocument/2006/relationships/hyperlink" Target="#'Peso Apartado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Evaluaci&#243;n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66675</xdr:rowOff>
    </xdr:from>
    <xdr:to>
      <xdr:col>10</xdr:col>
      <xdr:colOff>607132</xdr:colOff>
      <xdr:row>28</xdr:row>
      <xdr:rowOff>47625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8625"/>
          <a:ext cx="8227132" cy="13144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</xdr:row>
      <xdr:rowOff>95250</xdr:rowOff>
    </xdr:from>
    <xdr:to>
      <xdr:col>4</xdr:col>
      <xdr:colOff>485775</xdr:colOff>
      <xdr:row>7</xdr:row>
      <xdr:rowOff>28575</xdr:rowOff>
    </xdr:to>
    <xdr:sp macro="" textlink="">
      <xdr:nvSpPr>
        <xdr:cNvPr id="4" name="3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9650" y="1028700"/>
          <a:ext cx="2524125" cy="50482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/>
            <a:t>DATOS</a:t>
          </a:r>
          <a:r>
            <a:rPr lang="es-ES" sz="1600" b="1" baseline="0"/>
            <a:t> DEL PROYECTO</a:t>
          </a:r>
          <a:endParaRPr lang="es-ES" sz="1600" b="1"/>
        </a:p>
      </xdr:txBody>
    </xdr:sp>
    <xdr:clientData/>
  </xdr:twoCellAnchor>
  <xdr:twoCellAnchor>
    <xdr:from>
      <xdr:col>1</xdr:col>
      <xdr:colOff>247650</xdr:colOff>
      <xdr:row>12</xdr:row>
      <xdr:rowOff>114300</xdr:rowOff>
    </xdr:from>
    <xdr:to>
      <xdr:col>4</xdr:col>
      <xdr:colOff>485775</xdr:colOff>
      <xdr:row>15</xdr:row>
      <xdr:rowOff>47625</xdr:rowOff>
    </xdr:to>
    <xdr:sp macro="" textlink="">
      <xdr:nvSpPr>
        <xdr:cNvPr id="5" name="4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9650" y="2571750"/>
          <a:ext cx="2524125" cy="50482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/>
            <a:t>EVALUACIÓN</a:t>
          </a:r>
          <a:endParaRPr lang="es-ES" sz="1800" b="1"/>
        </a:p>
      </xdr:txBody>
    </xdr:sp>
    <xdr:clientData/>
  </xdr:twoCellAnchor>
  <xdr:twoCellAnchor>
    <xdr:from>
      <xdr:col>1</xdr:col>
      <xdr:colOff>247650</xdr:colOff>
      <xdr:row>16</xdr:row>
      <xdr:rowOff>123825</xdr:rowOff>
    </xdr:from>
    <xdr:to>
      <xdr:col>4</xdr:col>
      <xdr:colOff>485775</xdr:colOff>
      <xdr:row>19</xdr:row>
      <xdr:rowOff>57150</xdr:rowOff>
    </xdr:to>
    <xdr:sp macro="" textlink="">
      <xdr:nvSpPr>
        <xdr:cNvPr id="6" name="5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9650" y="3343275"/>
          <a:ext cx="2524125" cy="50482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/>
            <a:t>RESULTADO</a:t>
          </a:r>
          <a:endParaRPr lang="es-ES" sz="1800" b="1"/>
        </a:p>
      </xdr:txBody>
    </xdr:sp>
    <xdr:clientData/>
  </xdr:twoCellAnchor>
  <xdr:twoCellAnchor>
    <xdr:from>
      <xdr:col>1</xdr:col>
      <xdr:colOff>238125</xdr:colOff>
      <xdr:row>8</xdr:row>
      <xdr:rowOff>104775</xdr:rowOff>
    </xdr:from>
    <xdr:to>
      <xdr:col>4</xdr:col>
      <xdr:colOff>476250</xdr:colOff>
      <xdr:row>11</xdr:row>
      <xdr:rowOff>38100</xdr:rowOff>
    </xdr:to>
    <xdr:sp macro="" textlink="">
      <xdr:nvSpPr>
        <xdr:cNvPr id="8" name="7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0125" y="1800225"/>
          <a:ext cx="2524125" cy="50482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/>
            <a:t>PESO</a:t>
          </a:r>
          <a:r>
            <a:rPr lang="es-ES" sz="1600" b="1" baseline="0"/>
            <a:t> APARTADOS</a:t>
          </a:r>
          <a:endParaRPr lang="es-ES" sz="1600" b="1"/>
        </a:p>
      </xdr:txBody>
    </xdr:sp>
    <xdr:clientData/>
  </xdr:twoCellAnchor>
  <xdr:twoCellAnchor editAs="oneCell">
    <xdr:from>
      <xdr:col>7</xdr:col>
      <xdr:colOff>590549</xdr:colOff>
      <xdr:row>16</xdr:row>
      <xdr:rowOff>175951</xdr:rowOff>
    </xdr:from>
    <xdr:to>
      <xdr:col>10</xdr:col>
      <xdr:colOff>371474</xdr:colOff>
      <xdr:row>19</xdr:row>
      <xdr:rowOff>66674</xdr:rowOff>
    </xdr:to>
    <xdr:pic>
      <xdr:nvPicPr>
        <xdr:cNvPr id="9" name="8 Imagen" descr="LOGO ihobe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24549" y="3395401"/>
          <a:ext cx="2066925" cy="462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438150</xdr:colOff>
      <xdr:row>0</xdr:row>
      <xdr:rowOff>333375</xdr:rowOff>
    </xdr:to>
    <xdr:sp macro="" textlink="">
      <xdr:nvSpPr>
        <xdr:cNvPr id="2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0</xdr:col>
      <xdr:colOff>971550</xdr:colOff>
      <xdr:row>0</xdr:row>
      <xdr:rowOff>333375</xdr:rowOff>
    </xdr:to>
    <xdr:sp macro="" textlink="">
      <xdr:nvSpPr>
        <xdr:cNvPr id="5" name="4 Flecha derech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3340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438150</xdr:colOff>
      <xdr:row>0</xdr:row>
      <xdr:rowOff>333375</xdr:rowOff>
    </xdr:to>
    <xdr:sp macro="" textlink="">
      <xdr:nvSpPr>
        <xdr:cNvPr id="2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0</xdr:col>
      <xdr:colOff>971550</xdr:colOff>
      <xdr:row>0</xdr:row>
      <xdr:rowOff>333375</xdr:rowOff>
    </xdr:to>
    <xdr:sp macro="" textlink="">
      <xdr:nvSpPr>
        <xdr:cNvPr id="3" name="2 Flecha derech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340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303679</xdr:colOff>
      <xdr:row>1</xdr:row>
      <xdr:rowOff>64434</xdr:rowOff>
    </xdr:to>
    <xdr:sp macro="" textlink="">
      <xdr:nvSpPr>
        <xdr:cNvPr id="4" name="3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398929</xdr:colOff>
      <xdr:row>0</xdr:row>
      <xdr:rowOff>0</xdr:rowOff>
    </xdr:from>
    <xdr:to>
      <xdr:col>2</xdr:col>
      <xdr:colOff>220756</xdr:colOff>
      <xdr:row>1</xdr:row>
      <xdr:rowOff>64434</xdr:rowOff>
    </xdr:to>
    <xdr:sp macro="" textlink="">
      <xdr:nvSpPr>
        <xdr:cNvPr id="5" name="4 Flecha derech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3340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680357</xdr:colOff>
      <xdr:row>26</xdr:row>
      <xdr:rowOff>0</xdr:rowOff>
    </xdr:from>
    <xdr:to>
      <xdr:col>18</xdr:col>
      <xdr:colOff>355146</xdr:colOff>
      <xdr:row>43</xdr:row>
      <xdr:rowOff>36740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884465</xdr:colOff>
      <xdr:row>5</xdr:row>
      <xdr:rowOff>176893</xdr:rowOff>
    </xdr:from>
    <xdr:to>
      <xdr:col>17</xdr:col>
      <xdr:colOff>346982</xdr:colOff>
      <xdr:row>21</xdr:row>
      <xdr:rowOff>172812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734785</xdr:colOff>
      <xdr:row>45</xdr:row>
      <xdr:rowOff>163286</xdr:rowOff>
    </xdr:from>
    <xdr:to>
      <xdr:col>18</xdr:col>
      <xdr:colOff>409574</xdr:colOff>
      <xdr:row>64</xdr:row>
      <xdr:rowOff>23133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734785</xdr:colOff>
      <xdr:row>66</xdr:row>
      <xdr:rowOff>163286</xdr:rowOff>
    </xdr:from>
    <xdr:to>
      <xdr:col>18</xdr:col>
      <xdr:colOff>409574</xdr:colOff>
      <xdr:row>85</xdr:row>
      <xdr:rowOff>23133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438150</xdr:colOff>
      <xdr:row>1</xdr:row>
      <xdr:rowOff>142875</xdr:rowOff>
    </xdr:to>
    <xdr:sp macro="" textlink="">
      <xdr:nvSpPr>
        <xdr:cNvPr id="12" name="11 Flecha derech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flipH="1">
          <a:off x="0" y="0"/>
          <a:ext cx="438150" cy="333375"/>
        </a:xfrm>
        <a:prstGeom prst="rightArrow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"/>
  <sheetViews>
    <sheetView showGridLines="0" workbookViewId="0">
      <selection activeCell="B3" sqref="B3"/>
    </sheetView>
  </sheetViews>
  <sheetFormatPr baseColWidth="10" defaultColWidth="11.42578125" defaultRowHeight="15" x14ac:dyDescent="0.25"/>
  <cols>
    <col min="1" max="16384" width="11.42578125" style="14"/>
  </cols>
  <sheetData>
    <row r="2" spans="2:2" ht="28.5" x14ac:dyDescent="0.45">
      <c r="B2" s="98" t="s">
        <v>180</v>
      </c>
    </row>
  </sheetData>
  <sheetProtection algorithmName="SHA-512" hashValue="65/xOv0ZC8zvcGPub21m+EMr7lZeyvYNfC0mxWRMUnCxIdvmh5SYKenuZC8clUNUaw7Ectzw6fqPec47NMRNMw==" saltValue="mcD4Vy+ZEyOiGuNKfJuS4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"/>
  <sheetViews>
    <sheetView showGridLines="0" workbookViewId="0">
      <selection sqref="A1:H1"/>
    </sheetView>
  </sheetViews>
  <sheetFormatPr baseColWidth="10" defaultColWidth="11.42578125" defaultRowHeight="15" x14ac:dyDescent="0.25"/>
  <cols>
    <col min="1" max="1" width="28.28515625" style="14" customWidth="1"/>
    <col min="2" max="2" width="25.28515625" style="14" customWidth="1"/>
    <col min="3" max="3" width="28.28515625" style="14" customWidth="1"/>
    <col min="4" max="16384" width="11.42578125" style="14"/>
  </cols>
  <sheetData>
    <row r="1" spans="1:8" ht="42.75" customHeight="1" x14ac:dyDescent="0.25">
      <c r="A1" s="100" t="s">
        <v>184</v>
      </c>
      <c r="B1" s="100"/>
      <c r="C1" s="100"/>
      <c r="D1" s="100"/>
      <c r="E1" s="100"/>
      <c r="F1" s="100"/>
      <c r="G1" s="100"/>
      <c r="H1" s="100"/>
    </row>
    <row r="2" spans="1:8" ht="22.5" customHeight="1" x14ac:dyDescent="0.25">
      <c r="A2" s="103"/>
      <c r="B2" s="103"/>
      <c r="C2" s="103"/>
      <c r="D2" s="103"/>
      <c r="E2" s="103"/>
      <c r="F2" s="103"/>
      <c r="G2" s="103"/>
      <c r="H2" s="103"/>
    </row>
    <row r="3" spans="1:8" x14ac:dyDescent="0.25">
      <c r="A3" s="101" t="s">
        <v>47</v>
      </c>
      <c r="B3" s="101"/>
      <c r="C3" s="101"/>
      <c r="D3" s="101"/>
      <c r="E3" s="101"/>
      <c r="F3" s="101"/>
      <c r="G3" s="101"/>
      <c r="H3" s="101"/>
    </row>
    <row r="4" spans="1:8" x14ac:dyDescent="0.25">
      <c r="A4" s="80" t="s">
        <v>48</v>
      </c>
      <c r="B4" s="104"/>
      <c r="C4" s="104"/>
      <c r="D4" s="104"/>
      <c r="E4" s="104"/>
      <c r="F4" s="104"/>
      <c r="G4" s="104"/>
      <c r="H4" s="104"/>
    </row>
    <row r="5" spans="1:8" ht="15.75" customHeight="1" x14ac:dyDescent="0.25">
      <c r="A5" s="80" t="s">
        <v>57</v>
      </c>
      <c r="B5" s="104"/>
      <c r="C5" s="104"/>
      <c r="D5" s="104"/>
      <c r="E5" s="104"/>
      <c r="F5" s="104"/>
      <c r="G5" s="104"/>
      <c r="H5" s="104"/>
    </row>
    <row r="6" spans="1:8" x14ac:dyDescent="0.25">
      <c r="A6" s="80" t="s">
        <v>58</v>
      </c>
      <c r="B6" s="104"/>
      <c r="C6" s="104"/>
      <c r="D6" s="104"/>
      <c r="E6" s="104"/>
      <c r="F6" s="104"/>
      <c r="G6" s="104"/>
      <c r="H6" s="104"/>
    </row>
    <row r="7" spans="1:8" x14ac:dyDescent="0.25">
      <c r="A7" s="101" t="s">
        <v>49</v>
      </c>
      <c r="B7" s="101"/>
      <c r="C7" s="101"/>
      <c r="D7" s="102"/>
      <c r="E7" s="102"/>
      <c r="F7" s="102"/>
      <c r="G7" s="102"/>
      <c r="H7" s="102"/>
    </row>
    <row r="8" spans="1:8" x14ac:dyDescent="0.25">
      <c r="A8" s="80" t="s">
        <v>50</v>
      </c>
      <c r="B8" s="104"/>
      <c r="C8" s="104"/>
      <c r="D8" s="104"/>
      <c r="E8" s="104"/>
      <c r="F8" s="104"/>
      <c r="G8" s="104"/>
      <c r="H8" s="104"/>
    </row>
    <row r="9" spans="1:8" x14ac:dyDescent="0.25">
      <c r="A9" s="80" t="s">
        <v>51</v>
      </c>
      <c r="B9" s="104"/>
      <c r="C9" s="104"/>
      <c r="D9" s="104"/>
      <c r="E9" s="104"/>
      <c r="F9" s="104"/>
      <c r="G9" s="104"/>
      <c r="H9" s="104"/>
    </row>
    <row r="10" spans="1:8" x14ac:dyDescent="0.25">
      <c r="A10" s="80" t="s">
        <v>52</v>
      </c>
      <c r="B10" s="104"/>
      <c r="C10" s="104"/>
      <c r="D10" s="104"/>
      <c r="E10" s="104"/>
      <c r="F10" s="104"/>
      <c r="G10" s="104"/>
      <c r="H10" s="104"/>
    </row>
    <row r="11" spans="1:8" x14ac:dyDescent="0.25">
      <c r="A11" s="101" t="s">
        <v>53</v>
      </c>
      <c r="B11" s="101"/>
      <c r="C11" s="101"/>
      <c r="D11" s="102"/>
      <c r="E11" s="102"/>
      <c r="F11" s="102"/>
      <c r="G11" s="102"/>
      <c r="H11" s="102"/>
    </row>
    <row r="12" spans="1:8" x14ac:dyDescent="0.25">
      <c r="A12" s="80" t="s">
        <v>54</v>
      </c>
      <c r="B12" s="104"/>
      <c r="C12" s="104"/>
      <c r="D12" s="104"/>
      <c r="E12" s="104"/>
      <c r="F12" s="104"/>
      <c r="G12" s="104"/>
      <c r="H12" s="104"/>
    </row>
    <row r="13" spans="1:8" x14ac:dyDescent="0.25">
      <c r="A13" s="80" t="s">
        <v>55</v>
      </c>
      <c r="B13" s="104"/>
      <c r="C13" s="104"/>
      <c r="D13" s="104"/>
      <c r="E13" s="104"/>
      <c r="F13" s="104"/>
      <c r="G13" s="104"/>
      <c r="H13" s="104"/>
    </row>
    <row r="14" spans="1:8" x14ac:dyDescent="0.25">
      <c r="A14" s="80" t="s">
        <v>56</v>
      </c>
      <c r="B14" s="104"/>
      <c r="C14" s="104"/>
      <c r="D14" s="104"/>
      <c r="E14" s="104"/>
      <c r="F14" s="104"/>
      <c r="G14" s="104"/>
      <c r="H14" s="104"/>
    </row>
  </sheetData>
  <sheetProtection algorithmName="SHA-512" hashValue="iEJZuI1RE3yxdS/iertM/+xtdqQ3YE/tkJvwYl7GuE6GnHcaRGw9e/kILXVn0otwNVFkzsl0e8swssM0+k8T+Q==" saltValue="5EBdcNSGlQkAuuruC0GirQ==" spinCount="100000" sheet="1" objects="1" scenarios="1"/>
  <mergeCells count="20">
    <mergeCell ref="B12:H12"/>
    <mergeCell ref="B13:H13"/>
    <mergeCell ref="B14:H14"/>
    <mergeCell ref="A7:C7"/>
    <mergeCell ref="A3:C3"/>
    <mergeCell ref="A11:C11"/>
    <mergeCell ref="D11:F11"/>
    <mergeCell ref="G11:H11"/>
    <mergeCell ref="B8:H8"/>
    <mergeCell ref="B9:H9"/>
    <mergeCell ref="B10:H10"/>
    <mergeCell ref="A1:H1"/>
    <mergeCell ref="D3:F3"/>
    <mergeCell ref="G3:H3"/>
    <mergeCell ref="D7:F7"/>
    <mergeCell ref="G7:H7"/>
    <mergeCell ref="A2:H2"/>
    <mergeCell ref="B4:H4"/>
    <mergeCell ref="B5:H5"/>
    <mergeCell ref="B6:H6"/>
  </mergeCells>
  <pageMargins left="0.7" right="0.7" top="0.75" bottom="0.75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0"/>
  <sheetViews>
    <sheetView workbookViewId="0">
      <selection activeCell="E18" sqref="E18"/>
    </sheetView>
  </sheetViews>
  <sheetFormatPr baseColWidth="10" defaultRowHeight="15" x14ac:dyDescent="0.25"/>
  <cols>
    <col min="1" max="1" width="27" customWidth="1"/>
    <col min="2" max="2" width="10.7109375" customWidth="1"/>
    <col min="3" max="3" width="30.7109375" customWidth="1"/>
  </cols>
  <sheetData>
    <row r="1" spans="1:8" ht="36.75" customHeight="1" x14ac:dyDescent="0.25">
      <c r="A1" s="100" t="s">
        <v>181</v>
      </c>
      <c r="B1" s="100"/>
      <c r="C1" s="100"/>
      <c r="D1" s="100"/>
      <c r="E1" s="100"/>
      <c r="F1" s="100"/>
      <c r="G1" s="100"/>
      <c r="H1" s="100"/>
    </row>
    <row r="2" spans="1:8" x14ac:dyDescent="0.25">
      <c r="A2" s="103"/>
      <c r="B2" s="103"/>
      <c r="C2" s="103"/>
      <c r="D2" s="103"/>
      <c r="E2" s="103"/>
      <c r="F2" s="103"/>
      <c r="G2" s="103"/>
      <c r="H2" s="103"/>
    </row>
    <row r="3" spans="1:8" ht="39.950000000000003" customHeight="1" x14ac:dyDescent="0.25">
      <c r="A3" s="105" t="s">
        <v>165</v>
      </c>
      <c r="B3" s="105"/>
      <c r="C3" s="105"/>
      <c r="D3" s="105"/>
      <c r="E3" s="105"/>
      <c r="F3" s="105"/>
      <c r="G3" s="105"/>
      <c r="H3" s="105"/>
    </row>
    <row r="4" spans="1:8" ht="39.950000000000003" customHeight="1" x14ac:dyDescent="0.25">
      <c r="A4" s="105" t="s">
        <v>161</v>
      </c>
      <c r="B4" s="105"/>
      <c r="C4" s="105"/>
      <c r="D4" s="105"/>
      <c r="E4" s="105"/>
      <c r="F4" s="105"/>
      <c r="G4" s="105"/>
      <c r="H4" s="105"/>
    </row>
    <row r="5" spans="1:8" ht="39.950000000000003" customHeight="1" x14ac:dyDescent="0.25">
      <c r="A5" s="105" t="s">
        <v>162</v>
      </c>
      <c r="B5" s="105"/>
      <c r="C5" s="105"/>
      <c r="D5" s="105"/>
      <c r="E5" s="105"/>
      <c r="F5" s="105"/>
      <c r="G5" s="105"/>
      <c r="H5" s="105"/>
    </row>
    <row r="6" spans="1:8" ht="30" customHeight="1" x14ac:dyDescent="0.25">
      <c r="A6" s="92"/>
      <c r="B6" s="92"/>
      <c r="C6" s="92"/>
      <c r="D6" s="92"/>
      <c r="E6" s="92"/>
      <c r="F6" s="92"/>
      <c r="G6" s="92"/>
      <c r="H6" s="92"/>
    </row>
    <row r="7" spans="1:8" x14ac:dyDescent="0.25">
      <c r="A7" s="92" t="s">
        <v>163</v>
      </c>
      <c r="B7" s="99">
        <v>0.11</v>
      </c>
      <c r="C7" s="93"/>
      <c r="D7" s="92"/>
      <c r="E7" s="92"/>
      <c r="F7" s="92"/>
      <c r="G7" s="92"/>
      <c r="H7" s="92"/>
    </row>
    <row r="8" spans="1:8" x14ac:dyDescent="0.25">
      <c r="A8" s="92" t="s">
        <v>164</v>
      </c>
      <c r="B8" s="99">
        <f>22%-B7</f>
        <v>0.11</v>
      </c>
      <c r="C8" s="93"/>
      <c r="D8" s="92"/>
      <c r="E8" s="92"/>
      <c r="F8" s="92"/>
      <c r="G8" s="92"/>
      <c r="H8" s="92"/>
    </row>
    <row r="9" spans="1:8" ht="30.75" customHeight="1" x14ac:dyDescent="0.25">
      <c r="A9" s="92"/>
      <c r="B9" s="92"/>
      <c r="C9" s="92"/>
      <c r="D9" s="92"/>
      <c r="E9" s="92"/>
      <c r="F9" s="92"/>
      <c r="G9" s="92"/>
      <c r="H9" s="92"/>
    </row>
    <row r="10" spans="1:8" ht="30" customHeight="1" x14ac:dyDescent="0.25"/>
    <row r="12" spans="1:8" x14ac:dyDescent="0.25">
      <c r="B12" s="94"/>
    </row>
    <row r="13" spans="1:8" x14ac:dyDescent="0.25">
      <c r="B13" s="94"/>
    </row>
    <row r="14" spans="1:8" x14ac:dyDescent="0.25">
      <c r="B14" s="94"/>
    </row>
    <row r="15" spans="1:8" x14ac:dyDescent="0.25">
      <c r="B15" s="94"/>
    </row>
    <row r="16" spans="1:8" x14ac:dyDescent="0.25">
      <c r="B16" s="94"/>
    </row>
    <row r="17" spans="2:2" x14ac:dyDescent="0.25">
      <c r="B17" s="94"/>
    </row>
    <row r="18" spans="2:2" x14ac:dyDescent="0.25">
      <c r="B18" s="94"/>
    </row>
    <row r="19" spans="2:2" x14ac:dyDescent="0.25">
      <c r="B19" s="94"/>
    </row>
    <row r="20" spans="2:2" x14ac:dyDescent="0.25">
      <c r="B20" s="94"/>
    </row>
  </sheetData>
  <sheetProtection algorithmName="SHA-512" hashValue="5O9Lh6RQIlIFT1TZ6UJ6xF2z/PNHgptRckW68WtavvY0R+qpLZb30IIhl8yI+j1HueTsRCPvgPx66YJdVnNsSA==" saltValue="ciYv1w8VTTjctQciWFCQew==" spinCount="100000" sheet="1" objects="1" scenarios="1"/>
  <mergeCells count="5">
    <mergeCell ref="A3:H3"/>
    <mergeCell ref="A4:H4"/>
    <mergeCell ref="A5:H5"/>
    <mergeCell ref="A1:H1"/>
    <mergeCell ref="A2:H2"/>
  </mergeCells>
  <dataValidations count="1">
    <dataValidation type="list" allowBlank="1" showInputMessage="1" showErrorMessage="1" sqref="B7" xr:uid="{00000000-0002-0000-0200-000000000000}">
      <formula1>"7%,8%,9%,10%,11%,12%,13%,14%,15%"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A179"/>
  <sheetViews>
    <sheetView showGridLines="0" workbookViewId="0">
      <selection sqref="A1:Z3"/>
    </sheetView>
  </sheetViews>
  <sheetFormatPr baseColWidth="10" defaultColWidth="11.42578125" defaultRowHeight="15" x14ac:dyDescent="0.25"/>
  <cols>
    <col min="1" max="1" width="2" style="14" customWidth="1"/>
    <col min="2" max="2" width="9.28515625" style="63" customWidth="1"/>
    <col min="3" max="3" width="52.7109375" style="63" customWidth="1"/>
    <col min="4" max="5" width="8.7109375" style="14" customWidth="1"/>
    <col min="6" max="7" width="10" style="14" customWidth="1"/>
    <col min="8" max="21" width="8.7109375" style="14" customWidth="1"/>
    <col min="22" max="22" width="10.7109375" style="14" customWidth="1"/>
    <col min="23" max="26" width="8.7109375" style="14" customWidth="1"/>
    <col min="27" max="27" width="11.85546875" style="14" bestFit="1" customWidth="1"/>
    <col min="28" max="16384" width="11.42578125" style="14"/>
  </cols>
  <sheetData>
    <row r="1" spans="1:26" ht="21" customHeight="1" x14ac:dyDescent="0.25">
      <c r="A1" s="116" t="s">
        <v>182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5" spans="1:26" x14ac:dyDescent="0.25">
      <c r="A5" s="11" t="s">
        <v>89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8"/>
      <c r="B6" s="15"/>
      <c r="C6" s="15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"/>
      <c r="B7" s="3"/>
      <c r="C7" s="3"/>
      <c r="D7" s="113" t="s">
        <v>2</v>
      </c>
      <c r="E7" s="113"/>
      <c r="F7" s="113"/>
      <c r="G7" s="4"/>
      <c r="H7" s="106" t="s">
        <v>5</v>
      </c>
      <c r="I7" s="106"/>
      <c r="J7" s="106"/>
      <c r="K7" s="106"/>
      <c r="L7" s="106"/>
      <c r="M7" s="106"/>
      <c r="N7" s="9"/>
      <c r="O7" s="107" t="s">
        <v>110</v>
      </c>
      <c r="P7" s="108"/>
      <c r="Q7" s="108"/>
      <c r="R7" s="108"/>
      <c r="S7" s="108"/>
      <c r="T7" s="109"/>
      <c r="U7" s="16"/>
      <c r="V7" s="106" t="s">
        <v>114</v>
      </c>
      <c r="W7" s="106"/>
      <c r="X7" s="106"/>
      <c r="Y7" s="106"/>
      <c r="Z7" s="16"/>
    </row>
    <row r="8" spans="1:26" x14ac:dyDescent="0.25">
      <c r="A8" s="1"/>
      <c r="B8" s="114"/>
      <c r="C8" s="115"/>
      <c r="D8" s="113"/>
      <c r="E8" s="113"/>
      <c r="F8" s="113"/>
      <c r="G8" s="4"/>
      <c r="H8" s="106" t="s">
        <v>43</v>
      </c>
      <c r="I8" s="106"/>
      <c r="J8" s="106" t="s">
        <v>44</v>
      </c>
      <c r="K8" s="106"/>
      <c r="L8" s="106" t="s">
        <v>45</v>
      </c>
      <c r="M8" s="106"/>
      <c r="N8" s="9"/>
      <c r="O8" s="110"/>
      <c r="P8" s="111"/>
      <c r="Q8" s="111"/>
      <c r="R8" s="111"/>
      <c r="S8" s="111"/>
      <c r="T8" s="112"/>
      <c r="U8" s="16"/>
      <c r="V8" s="106"/>
      <c r="W8" s="106"/>
      <c r="X8" s="106"/>
      <c r="Y8" s="106"/>
      <c r="Z8" s="16"/>
    </row>
    <row r="9" spans="1:26" ht="30" customHeight="1" x14ac:dyDescent="0.25">
      <c r="A9" s="1"/>
      <c r="B9" s="114" t="s">
        <v>155</v>
      </c>
      <c r="C9" s="115"/>
      <c r="D9" s="5" t="s">
        <v>3</v>
      </c>
      <c r="E9" s="5" t="s">
        <v>4</v>
      </c>
      <c r="F9" s="5" t="s">
        <v>34</v>
      </c>
      <c r="G9" s="4"/>
      <c r="H9" s="5" t="s">
        <v>59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34</v>
      </c>
      <c r="N9" s="1"/>
      <c r="O9" s="5" t="s">
        <v>113</v>
      </c>
      <c r="P9" s="5" t="s">
        <v>111</v>
      </c>
      <c r="Q9" s="5" t="s">
        <v>112</v>
      </c>
      <c r="R9" s="5" t="s">
        <v>107</v>
      </c>
      <c r="S9" s="5" t="s">
        <v>108</v>
      </c>
      <c r="T9" s="5" t="s">
        <v>109</v>
      </c>
      <c r="U9" s="17"/>
      <c r="V9" s="5" t="s">
        <v>115</v>
      </c>
      <c r="W9" s="5" t="s">
        <v>116</v>
      </c>
      <c r="X9" s="5" t="s">
        <v>117</v>
      </c>
      <c r="Y9" s="5" t="s">
        <v>118</v>
      </c>
      <c r="Z9" s="17"/>
    </row>
    <row r="10" spans="1:26" x14ac:dyDescent="0.25">
      <c r="A10" s="7"/>
      <c r="B10" s="10" t="s">
        <v>19</v>
      </c>
      <c r="C10" s="3" t="s">
        <v>159</v>
      </c>
      <c r="D10" s="6">
        <v>2</v>
      </c>
      <c r="E10" s="6">
        <v>1</v>
      </c>
      <c r="F10" s="6">
        <v>0</v>
      </c>
      <c r="G10" s="7"/>
      <c r="H10" s="6">
        <v>4</v>
      </c>
      <c r="I10" s="6">
        <v>5</v>
      </c>
      <c r="J10" s="6">
        <v>2</v>
      </c>
      <c r="K10" s="6">
        <v>4</v>
      </c>
      <c r="L10" s="6">
        <v>1</v>
      </c>
      <c r="M10" s="6">
        <v>1</v>
      </c>
      <c r="N10" s="1"/>
      <c r="O10" s="6">
        <v>1</v>
      </c>
      <c r="P10" s="6">
        <v>3</v>
      </c>
      <c r="Q10" s="6">
        <v>2</v>
      </c>
      <c r="R10" s="6">
        <v>3</v>
      </c>
      <c r="S10" s="6">
        <v>3</v>
      </c>
      <c r="T10" s="6">
        <v>2</v>
      </c>
      <c r="U10" s="18"/>
      <c r="V10" s="19" t="s">
        <v>119</v>
      </c>
      <c r="W10" s="19" t="s">
        <v>119</v>
      </c>
      <c r="X10" s="19" t="s">
        <v>119</v>
      </c>
      <c r="Y10" s="19" t="s">
        <v>119</v>
      </c>
      <c r="Z10" s="18"/>
    </row>
    <row r="11" spans="1:26" x14ac:dyDescent="0.25">
      <c r="A11" s="7"/>
      <c r="B11" s="10" t="s">
        <v>20</v>
      </c>
      <c r="C11" s="3" t="s">
        <v>160</v>
      </c>
      <c r="D11" s="6">
        <v>2</v>
      </c>
      <c r="E11" s="6">
        <v>1</v>
      </c>
      <c r="F11" s="6">
        <v>0</v>
      </c>
      <c r="G11" s="7"/>
      <c r="H11" s="6">
        <v>3</v>
      </c>
      <c r="I11" s="6">
        <v>3</v>
      </c>
      <c r="J11" s="6">
        <v>3</v>
      </c>
      <c r="K11" s="6">
        <v>3</v>
      </c>
      <c r="L11" s="6">
        <v>3</v>
      </c>
      <c r="M11" s="6">
        <v>2</v>
      </c>
      <c r="N11" s="1"/>
      <c r="O11" s="6">
        <v>2</v>
      </c>
      <c r="P11" s="6">
        <v>2</v>
      </c>
      <c r="Q11" s="6">
        <v>3</v>
      </c>
      <c r="R11" s="6">
        <v>3</v>
      </c>
      <c r="S11" s="6">
        <v>3</v>
      </c>
      <c r="T11" s="6">
        <v>2</v>
      </c>
      <c r="U11" s="18"/>
      <c r="V11" s="19" t="s">
        <v>119</v>
      </c>
      <c r="W11" s="19" t="s">
        <v>119</v>
      </c>
      <c r="X11" s="19" t="s">
        <v>119</v>
      </c>
      <c r="Y11" s="19" t="s">
        <v>119</v>
      </c>
      <c r="Z11" s="18"/>
    </row>
    <row r="12" spans="1:26" x14ac:dyDescent="0.25">
      <c r="A12" s="7"/>
      <c r="B12" s="10" t="s">
        <v>20</v>
      </c>
      <c r="C12" s="3" t="s">
        <v>158</v>
      </c>
      <c r="D12" s="6">
        <v>2</v>
      </c>
      <c r="E12" s="6">
        <v>1</v>
      </c>
      <c r="F12" s="6">
        <v>0</v>
      </c>
      <c r="G12" s="7"/>
      <c r="H12" s="6">
        <v>3</v>
      </c>
      <c r="I12" s="6">
        <v>3</v>
      </c>
      <c r="J12" s="6">
        <v>3</v>
      </c>
      <c r="K12" s="6">
        <v>3</v>
      </c>
      <c r="L12" s="6">
        <v>3</v>
      </c>
      <c r="M12" s="6">
        <v>2</v>
      </c>
      <c r="N12" s="1"/>
      <c r="O12" s="6">
        <v>2</v>
      </c>
      <c r="P12" s="6">
        <v>2</v>
      </c>
      <c r="Q12" s="6">
        <v>3</v>
      </c>
      <c r="R12" s="6">
        <v>3</v>
      </c>
      <c r="S12" s="6">
        <v>3</v>
      </c>
      <c r="T12" s="6">
        <v>2</v>
      </c>
      <c r="U12" s="18"/>
      <c r="V12" s="19" t="s">
        <v>119</v>
      </c>
      <c r="W12" s="19" t="s">
        <v>119</v>
      </c>
      <c r="X12" s="19" t="s">
        <v>119</v>
      </c>
      <c r="Y12" s="19" t="s">
        <v>119</v>
      </c>
      <c r="Z12" s="18"/>
    </row>
    <row r="13" spans="1:26" x14ac:dyDescent="0.25">
      <c r="A13" s="7"/>
      <c r="B13" s="10" t="s">
        <v>20</v>
      </c>
      <c r="C13" s="3" t="s">
        <v>61</v>
      </c>
      <c r="D13" s="6">
        <v>2</v>
      </c>
      <c r="E13" s="6">
        <v>1</v>
      </c>
      <c r="F13" s="6">
        <v>-1</v>
      </c>
      <c r="G13" s="7"/>
      <c r="H13" s="6">
        <v>3</v>
      </c>
      <c r="I13" s="6">
        <v>3</v>
      </c>
      <c r="J13" s="6">
        <v>4</v>
      </c>
      <c r="K13" s="6">
        <v>3</v>
      </c>
      <c r="L13" s="6">
        <v>3</v>
      </c>
      <c r="M13" s="6">
        <v>1</v>
      </c>
      <c r="N13" s="1"/>
      <c r="O13" s="6">
        <v>2</v>
      </c>
      <c r="P13" s="6">
        <v>2</v>
      </c>
      <c r="Q13" s="6">
        <v>3</v>
      </c>
      <c r="R13" s="6">
        <v>1</v>
      </c>
      <c r="S13" s="6">
        <v>3</v>
      </c>
      <c r="T13" s="6">
        <v>2</v>
      </c>
      <c r="U13" s="18"/>
      <c r="V13" s="19" t="s">
        <v>119</v>
      </c>
      <c r="W13" s="19" t="s">
        <v>119</v>
      </c>
      <c r="X13" s="19" t="s">
        <v>119</v>
      </c>
      <c r="Y13" s="19" t="s">
        <v>119</v>
      </c>
      <c r="Z13" s="18"/>
    </row>
    <row r="14" spans="1:26" x14ac:dyDescent="0.25">
      <c r="A14" s="7"/>
      <c r="B14" s="10" t="s">
        <v>19</v>
      </c>
      <c r="C14" s="3" t="s">
        <v>179</v>
      </c>
      <c r="D14" s="6">
        <v>1</v>
      </c>
      <c r="E14" s="6">
        <v>1</v>
      </c>
      <c r="F14" s="6">
        <v>1</v>
      </c>
      <c r="G14" s="7"/>
      <c r="H14" s="6">
        <v>1</v>
      </c>
      <c r="I14" s="6">
        <v>1</v>
      </c>
      <c r="J14" s="6">
        <v>3</v>
      </c>
      <c r="K14" s="6">
        <v>1</v>
      </c>
      <c r="L14" s="6">
        <v>4</v>
      </c>
      <c r="M14" s="6">
        <v>2</v>
      </c>
      <c r="N14" s="1"/>
      <c r="O14" s="6">
        <v>2</v>
      </c>
      <c r="P14" s="6">
        <v>2</v>
      </c>
      <c r="Q14" s="6">
        <v>1</v>
      </c>
      <c r="R14" s="6">
        <v>1</v>
      </c>
      <c r="S14" s="19" t="s">
        <v>119</v>
      </c>
      <c r="T14" s="19" t="s">
        <v>119</v>
      </c>
      <c r="U14" s="18"/>
      <c r="V14" s="19" t="s">
        <v>119</v>
      </c>
      <c r="W14" s="19" t="s">
        <v>119</v>
      </c>
      <c r="X14" s="19" t="s">
        <v>119</v>
      </c>
      <c r="Y14" s="19" t="s">
        <v>119</v>
      </c>
      <c r="Z14" s="18"/>
    </row>
    <row r="15" spans="1:26" x14ac:dyDescent="0.25">
      <c r="A15" s="7"/>
      <c r="B15" s="10" t="s">
        <v>20</v>
      </c>
      <c r="C15" s="3" t="s">
        <v>13</v>
      </c>
      <c r="D15" s="6">
        <v>2</v>
      </c>
      <c r="E15" s="6">
        <v>0</v>
      </c>
      <c r="F15" s="6">
        <v>-1</v>
      </c>
      <c r="G15" s="7"/>
      <c r="H15" s="6">
        <v>3</v>
      </c>
      <c r="I15" s="6">
        <v>2</v>
      </c>
      <c r="J15" s="6">
        <v>4</v>
      </c>
      <c r="K15" s="6">
        <v>2</v>
      </c>
      <c r="L15" s="6">
        <v>4</v>
      </c>
      <c r="M15" s="6">
        <v>1</v>
      </c>
      <c r="N15" s="1"/>
      <c r="O15" s="6">
        <v>4</v>
      </c>
      <c r="P15" s="6">
        <v>3</v>
      </c>
      <c r="Q15" s="6">
        <v>3</v>
      </c>
      <c r="R15" s="6">
        <v>2</v>
      </c>
      <c r="S15" s="19" t="s">
        <v>119</v>
      </c>
      <c r="T15" s="19" t="s">
        <v>119</v>
      </c>
      <c r="U15" s="18"/>
      <c r="V15" s="19" t="s">
        <v>119</v>
      </c>
      <c r="W15" s="19" t="s">
        <v>119</v>
      </c>
      <c r="X15" s="19" t="s">
        <v>119</v>
      </c>
      <c r="Y15" s="19" t="s">
        <v>119</v>
      </c>
      <c r="Z15" s="18"/>
    </row>
    <row r="16" spans="1:26" x14ac:dyDescent="0.25">
      <c r="A16" s="7"/>
      <c r="B16" s="10" t="s">
        <v>20</v>
      </c>
      <c r="C16" s="3" t="s">
        <v>1</v>
      </c>
      <c r="D16" s="6">
        <v>1</v>
      </c>
      <c r="E16" s="6">
        <v>1</v>
      </c>
      <c r="F16" s="6">
        <v>0</v>
      </c>
      <c r="G16" s="7"/>
      <c r="H16" s="6">
        <v>1</v>
      </c>
      <c r="I16" s="6">
        <v>0</v>
      </c>
      <c r="J16" s="6">
        <v>2</v>
      </c>
      <c r="K16" s="6">
        <v>0</v>
      </c>
      <c r="L16" s="6">
        <v>4</v>
      </c>
      <c r="M16" s="6">
        <v>2</v>
      </c>
      <c r="N16" s="8"/>
      <c r="O16" s="6">
        <v>2</v>
      </c>
      <c r="P16" s="6">
        <v>1</v>
      </c>
      <c r="Q16" s="6">
        <v>1</v>
      </c>
      <c r="R16" s="6">
        <v>1</v>
      </c>
      <c r="S16" s="19" t="s">
        <v>119</v>
      </c>
      <c r="T16" s="19" t="s">
        <v>119</v>
      </c>
      <c r="U16" s="20"/>
      <c r="V16" s="19" t="s">
        <v>119</v>
      </c>
      <c r="W16" s="19" t="s">
        <v>119</v>
      </c>
      <c r="X16" s="19" t="s">
        <v>119</v>
      </c>
      <c r="Y16" s="19" t="s">
        <v>119</v>
      </c>
      <c r="Z16" s="20"/>
    </row>
    <row r="17" spans="1:26" x14ac:dyDescent="0.25">
      <c r="A17" s="1"/>
      <c r="B17" s="2"/>
      <c r="C17" s="21" t="s">
        <v>46</v>
      </c>
      <c r="D17" s="65">
        <f>VLOOKUP("SI",$B10:$Y16,3,FALSE)</f>
        <v>2</v>
      </c>
      <c r="E17" s="65">
        <f>VLOOKUP("SI",$B10:$Y16,4,FALSE)</f>
        <v>1</v>
      </c>
      <c r="F17" s="65">
        <f>VLOOKUP("SI",$B10:$Y16,5,FALSE)</f>
        <v>0</v>
      </c>
      <c r="G17" s="66"/>
      <c r="H17" s="65">
        <f>VLOOKUP("SI",$B10:$Y16,7,FALSE)</f>
        <v>4</v>
      </c>
      <c r="I17" s="65">
        <f>VLOOKUP("SI",$B10:$Y16,8,FALSE)</f>
        <v>5</v>
      </c>
      <c r="J17" s="65">
        <f>VLOOKUP("SI",$B10:$Y16,9,FALSE)</f>
        <v>2</v>
      </c>
      <c r="K17" s="65">
        <f>VLOOKUP("SI",$B10:$Y16,10,FALSE)</f>
        <v>4</v>
      </c>
      <c r="L17" s="65">
        <f>VLOOKUP("SI",$B10:$Y16,11,FALSE)</f>
        <v>1</v>
      </c>
      <c r="M17" s="65">
        <f>VLOOKUP("SI",$B10:$Y16,12,FALSE)</f>
        <v>1</v>
      </c>
      <c r="N17" s="67"/>
      <c r="O17" s="65">
        <f>IF(VLOOKUP("SI",$B10:$Y16,14,FALSE)="NP",0,VLOOKUP("SI",$B10:$Y16,14,FALSE))</f>
        <v>1</v>
      </c>
      <c r="P17" s="65">
        <f>IF(VLOOKUP("SI",$B10:$Y16,15,FALSE)="NP",0,VLOOKUP("SI",$B10:$Y16,15,FALSE))</f>
        <v>3</v>
      </c>
      <c r="Q17" s="65">
        <f>IF(VLOOKUP("SI",$B10:$Y16,16,FALSE)="NP",0,VLOOKUP("SI",$B10:$Y16,16,FALSE))</f>
        <v>2</v>
      </c>
      <c r="R17" s="65">
        <f>IF(VLOOKUP("SI",$B10:$Y16,17,FALSE)="NP",0,VLOOKUP("SI",$B10:$Y16,17,FALSE))</f>
        <v>3</v>
      </c>
      <c r="S17" s="65">
        <f>IF(VLOOKUP("SI",$B10:$Y16,18,FALSE)="NP",0,VLOOKUP("SI",$B10:$Y16,18,FALSE))</f>
        <v>3</v>
      </c>
      <c r="T17" s="65">
        <f>IF(VLOOKUP("SI",$B10:$Y16,19,FALSE)="NP",0,VLOOKUP("SI",$B10:$Y16,19,FALSE))</f>
        <v>2</v>
      </c>
      <c r="U17" s="68"/>
      <c r="V17" s="65">
        <f>IF(VLOOKUP("SI",$B10:$Y16,21,FALSE) = "NP",0,VLOOKUP("SI",$B10:$Y16,21,FALSE))</f>
        <v>0</v>
      </c>
      <c r="W17" s="65">
        <f>IF(VLOOKUP("SI",$B10:$Y16,22,FALSE) = "NP",0,VLOOKUP("SI",$B10:$Y16,22,FALSE))</f>
        <v>0</v>
      </c>
      <c r="X17" s="65">
        <f>IF(VLOOKUP("SI",$B10:$Y16,23,FALSE) = "NP",0,VLOOKUP("SI",$B10:$Y16,23,FALSE))</f>
        <v>0</v>
      </c>
      <c r="Y17" s="65">
        <f>IF(VLOOKUP("SI",$B10:$Y16,24,FALSE) = "NP",0,VLOOKUP("SI",$B10:$Y16,24,FALSE))</f>
        <v>0</v>
      </c>
      <c r="Z17" s="22"/>
    </row>
    <row r="18" spans="1:26" x14ac:dyDescent="0.25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23" t="s">
        <v>90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7"/>
      <c r="B20" s="3"/>
      <c r="C20" s="3"/>
      <c r="D20" s="7"/>
      <c r="E20" s="7"/>
      <c r="F20" s="7"/>
      <c r="G20" s="7"/>
      <c r="H20" s="7"/>
      <c r="I20" s="7"/>
      <c r="J20" s="7"/>
      <c r="K20" s="7"/>
      <c r="L20" s="7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7"/>
      <c r="B21" s="3"/>
      <c r="C21" s="3"/>
      <c r="D21" s="107" t="s">
        <v>2</v>
      </c>
      <c r="E21" s="108"/>
      <c r="F21" s="109"/>
      <c r="G21" s="4"/>
      <c r="H21" s="117" t="s">
        <v>5</v>
      </c>
      <c r="I21" s="118"/>
      <c r="J21" s="118"/>
      <c r="K21" s="118"/>
      <c r="L21" s="118"/>
      <c r="M21" s="119"/>
      <c r="N21" s="1"/>
      <c r="O21" s="107" t="s">
        <v>110</v>
      </c>
      <c r="P21" s="108"/>
      <c r="Q21" s="108"/>
      <c r="R21" s="108"/>
      <c r="S21" s="108"/>
      <c r="T21" s="109"/>
      <c r="U21" s="1"/>
      <c r="V21" s="106" t="s">
        <v>114</v>
      </c>
      <c r="W21" s="106"/>
      <c r="X21" s="106"/>
      <c r="Y21" s="106"/>
      <c r="Z21" s="1"/>
    </row>
    <row r="22" spans="1:26" x14ac:dyDescent="0.25">
      <c r="A22" s="7"/>
      <c r="B22" s="3"/>
      <c r="C22" s="3"/>
      <c r="D22" s="110"/>
      <c r="E22" s="111"/>
      <c r="F22" s="112"/>
      <c r="G22" s="4"/>
      <c r="H22" s="106" t="s">
        <v>43</v>
      </c>
      <c r="I22" s="106"/>
      <c r="J22" s="106" t="s">
        <v>44</v>
      </c>
      <c r="K22" s="106"/>
      <c r="L22" s="106" t="s">
        <v>45</v>
      </c>
      <c r="M22" s="106"/>
      <c r="N22" s="1"/>
      <c r="O22" s="110"/>
      <c r="P22" s="111"/>
      <c r="Q22" s="111"/>
      <c r="R22" s="111"/>
      <c r="S22" s="111"/>
      <c r="T22" s="112"/>
      <c r="U22" s="1"/>
      <c r="V22" s="106"/>
      <c r="W22" s="106"/>
      <c r="X22" s="106"/>
      <c r="Y22" s="106"/>
      <c r="Z22" s="1"/>
    </row>
    <row r="23" spans="1:26" ht="30" customHeight="1" x14ac:dyDescent="0.25">
      <c r="A23" s="7"/>
      <c r="B23" s="114" t="s">
        <v>166</v>
      </c>
      <c r="C23" s="115"/>
      <c r="D23" s="5" t="s">
        <v>3</v>
      </c>
      <c r="E23" s="5" t="s">
        <v>4</v>
      </c>
      <c r="F23" s="5" t="s">
        <v>34</v>
      </c>
      <c r="G23" s="4"/>
      <c r="H23" s="5" t="s">
        <v>59</v>
      </c>
      <c r="I23" s="5" t="s">
        <v>9</v>
      </c>
      <c r="J23" s="5" t="s">
        <v>10</v>
      </c>
      <c r="K23" s="5" t="s">
        <v>11</v>
      </c>
      <c r="L23" s="5" t="s">
        <v>12</v>
      </c>
      <c r="M23" s="5" t="s">
        <v>34</v>
      </c>
      <c r="N23" s="1"/>
      <c r="O23" s="5" t="s">
        <v>113</v>
      </c>
      <c r="P23" s="5" t="s">
        <v>111</v>
      </c>
      <c r="Q23" s="5" t="s">
        <v>112</v>
      </c>
      <c r="R23" s="5" t="s">
        <v>107</v>
      </c>
      <c r="S23" s="5" t="s">
        <v>108</v>
      </c>
      <c r="T23" s="5" t="s">
        <v>109</v>
      </c>
      <c r="U23" s="1"/>
      <c r="V23" s="5" t="s">
        <v>115</v>
      </c>
      <c r="W23" s="5" t="s">
        <v>116</v>
      </c>
      <c r="X23" s="5" t="s">
        <v>117</v>
      </c>
      <c r="Y23" s="5" t="s">
        <v>118</v>
      </c>
      <c r="Z23" s="1"/>
    </row>
    <row r="24" spans="1:26" x14ac:dyDescent="0.25">
      <c r="A24" s="7"/>
      <c r="B24" s="10" t="s">
        <v>20</v>
      </c>
      <c r="C24" s="3" t="s">
        <v>18</v>
      </c>
      <c r="D24" s="6">
        <v>2</v>
      </c>
      <c r="E24" s="6">
        <v>1</v>
      </c>
      <c r="F24" s="6">
        <v>0</v>
      </c>
      <c r="G24" s="7"/>
      <c r="H24" s="6">
        <v>4</v>
      </c>
      <c r="I24" s="6">
        <v>5</v>
      </c>
      <c r="J24" s="6">
        <v>3</v>
      </c>
      <c r="K24" s="6">
        <v>4</v>
      </c>
      <c r="L24" s="6">
        <v>0</v>
      </c>
      <c r="M24" s="6">
        <v>1</v>
      </c>
      <c r="N24" s="1"/>
      <c r="O24" s="6">
        <v>2</v>
      </c>
      <c r="P24" s="6">
        <v>3</v>
      </c>
      <c r="Q24" s="6">
        <v>2</v>
      </c>
      <c r="R24" s="6">
        <v>2</v>
      </c>
      <c r="S24" s="6" t="s">
        <v>119</v>
      </c>
      <c r="T24" s="6" t="s">
        <v>119</v>
      </c>
      <c r="U24" s="1"/>
      <c r="V24" s="19" t="s">
        <v>119</v>
      </c>
      <c r="W24" s="19" t="s">
        <v>119</v>
      </c>
      <c r="X24" s="19" t="s">
        <v>119</v>
      </c>
      <c r="Y24" s="19" t="s">
        <v>119</v>
      </c>
      <c r="Z24" s="1"/>
    </row>
    <row r="25" spans="1:26" x14ac:dyDescent="0.25">
      <c r="A25" s="7"/>
      <c r="B25" s="10" t="s">
        <v>20</v>
      </c>
      <c r="C25" s="3" t="s">
        <v>120</v>
      </c>
      <c r="D25" s="6">
        <v>2</v>
      </c>
      <c r="E25" s="6">
        <v>0</v>
      </c>
      <c r="F25" s="6">
        <v>-1</v>
      </c>
      <c r="G25" s="7"/>
      <c r="H25" s="6">
        <v>4</v>
      </c>
      <c r="I25" s="6">
        <v>5</v>
      </c>
      <c r="J25" s="6">
        <v>4</v>
      </c>
      <c r="K25" s="6">
        <v>4</v>
      </c>
      <c r="L25" s="6">
        <v>1</v>
      </c>
      <c r="M25" s="6">
        <v>1</v>
      </c>
      <c r="N25" s="1"/>
      <c r="O25" s="6">
        <v>2</v>
      </c>
      <c r="P25" s="6">
        <v>3</v>
      </c>
      <c r="Q25" s="6">
        <v>3</v>
      </c>
      <c r="R25" s="6">
        <v>3</v>
      </c>
      <c r="S25" s="6"/>
      <c r="T25" s="6"/>
      <c r="U25" s="1"/>
      <c r="V25" s="19" t="s">
        <v>119</v>
      </c>
      <c r="W25" s="19" t="s">
        <v>119</v>
      </c>
      <c r="X25" s="19" t="s">
        <v>119</v>
      </c>
      <c r="Y25" s="19" t="s">
        <v>119</v>
      </c>
      <c r="Z25" s="1"/>
    </row>
    <row r="26" spans="1:26" x14ac:dyDescent="0.25">
      <c r="A26" s="1"/>
      <c r="B26" s="2"/>
      <c r="C26" s="21" t="s">
        <v>46</v>
      </c>
      <c r="D26" s="69">
        <f>IF(COUNTIF($B24:$B25,"SI")=0,0,VLOOKUP("SI",$B24:$Y25,3,FALSE))</f>
        <v>0</v>
      </c>
      <c r="E26" s="69">
        <f>IF(COUNTIF($B24:$B25,"SI")=0,0,VLOOKUP("SI",$B24:$Y25,4,FALSE))</f>
        <v>0</v>
      </c>
      <c r="F26" s="69">
        <f>IF(COUNTIF($B24:$B25,"SI")=0,0,VLOOKUP("SI",$B24:$Y25,5,FALSE))</f>
        <v>0</v>
      </c>
      <c r="G26" s="66"/>
      <c r="H26" s="69">
        <f>IF(COUNTIF($B24:$B25,"SI")=0,0,VLOOKUP("SI",$B24:$Y25,7,FALSE))</f>
        <v>0</v>
      </c>
      <c r="I26" s="69">
        <f>IF(COUNTIF($B24:$B25,"SI")=0,0,VLOOKUP("SI",$B24:$Y25,8,FALSE))</f>
        <v>0</v>
      </c>
      <c r="J26" s="69">
        <f>IF(COUNTIF($B24:$B25,"SI")=0,0,VLOOKUP("SI",$B24:$Y25,9,FALSE))</f>
        <v>0</v>
      </c>
      <c r="K26" s="69">
        <f>IF(COUNTIF($B24:$B25,"SI")=0,0,VLOOKUP("SI",$B24:$Y25,10,FALSE))</f>
        <v>0</v>
      </c>
      <c r="L26" s="69">
        <f>IF(COUNTIF($B24:$B25,"SI")=0,0,VLOOKUP("SI",$B24:$Y25,11,FALSE))</f>
        <v>0</v>
      </c>
      <c r="M26" s="69">
        <f>IF(COUNTIF($B24:$B25,"SI")=0,0,VLOOKUP("SI",$B24:$Y25,12,FALSE))</f>
        <v>0</v>
      </c>
      <c r="N26" s="67"/>
      <c r="O26" s="69">
        <f>IF(COUNTIF($B24:$B25,"SI")=0,0,(IF(VLOOKUP("SI",$B24:$Y25,14,FALSE)="NP",0,VLOOKUP("SI",$B24:$Y25,14,FALSE))))</f>
        <v>0</v>
      </c>
      <c r="P26" s="69">
        <f>IF(COUNTIF($B24:$B25,"SI")=0,0,(IF(VLOOKUP("SI",$B24:$Y25,15,FALSE)="NP",0,VLOOKUP("SI",$B24:$Y25,15,FALSE))))</f>
        <v>0</v>
      </c>
      <c r="Q26" s="69">
        <f>IF(COUNTIF($B24:$B25,"SI")=0,0,(IF(VLOOKUP("SI",$B24:$Y25,16,FALSE)="NP",0,VLOOKUP("SI",$B24:$Y25,16,FALSE))))</f>
        <v>0</v>
      </c>
      <c r="R26" s="69">
        <f>IF(COUNTIF($B24:$B25,"SI")=0,0,(IF(VLOOKUP("SI",$B24:$Y25,17,FALSE)="NP",0,VLOOKUP("SI",$B24:$Y25,17,FALSE))))</f>
        <v>0</v>
      </c>
      <c r="S26" s="69">
        <v>0</v>
      </c>
      <c r="T26" s="69">
        <v>0</v>
      </c>
      <c r="U26" s="68"/>
      <c r="V26" s="69">
        <v>0</v>
      </c>
      <c r="W26" s="69">
        <v>0</v>
      </c>
      <c r="X26" s="69">
        <v>0</v>
      </c>
      <c r="Y26" s="69">
        <v>0</v>
      </c>
      <c r="Z26" s="9"/>
    </row>
    <row r="27" spans="1:26" x14ac:dyDescent="0.25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26" t="s">
        <v>91</v>
      </c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x14ac:dyDescent="0.25">
      <c r="A29" s="1"/>
      <c r="B29" s="3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3"/>
      <c r="C30" s="3"/>
      <c r="D30" s="113" t="s">
        <v>2</v>
      </c>
      <c r="E30" s="113"/>
      <c r="F30" s="113"/>
      <c r="G30" s="4"/>
      <c r="H30" s="106" t="s">
        <v>5</v>
      </c>
      <c r="I30" s="106"/>
      <c r="J30" s="106"/>
      <c r="K30" s="106"/>
      <c r="L30" s="106"/>
      <c r="M30" s="106"/>
      <c r="N30" s="1"/>
      <c r="O30" s="107" t="s">
        <v>110</v>
      </c>
      <c r="P30" s="108"/>
      <c r="Q30" s="108"/>
      <c r="R30" s="108"/>
      <c r="S30" s="108"/>
      <c r="T30" s="109"/>
      <c r="U30" s="1"/>
      <c r="V30" s="106" t="s">
        <v>114</v>
      </c>
      <c r="W30" s="106"/>
      <c r="X30" s="106"/>
      <c r="Y30" s="106"/>
      <c r="Z30" s="1"/>
    </row>
    <row r="31" spans="1:26" x14ac:dyDescent="0.25">
      <c r="A31" s="1"/>
      <c r="B31" s="3"/>
      <c r="C31" s="3"/>
      <c r="D31" s="113"/>
      <c r="E31" s="113"/>
      <c r="F31" s="113"/>
      <c r="G31" s="4"/>
      <c r="H31" s="106" t="s">
        <v>43</v>
      </c>
      <c r="I31" s="106"/>
      <c r="J31" s="106" t="s">
        <v>44</v>
      </c>
      <c r="K31" s="106"/>
      <c r="L31" s="106" t="s">
        <v>45</v>
      </c>
      <c r="M31" s="106"/>
      <c r="N31" s="1"/>
      <c r="O31" s="110"/>
      <c r="P31" s="111"/>
      <c r="Q31" s="111"/>
      <c r="R31" s="111"/>
      <c r="S31" s="111"/>
      <c r="T31" s="112"/>
      <c r="U31" s="1"/>
      <c r="V31" s="106"/>
      <c r="W31" s="106"/>
      <c r="X31" s="106"/>
      <c r="Y31" s="106"/>
      <c r="Z31" s="1"/>
    </row>
    <row r="32" spans="1:26" ht="30" customHeight="1" x14ac:dyDescent="0.25">
      <c r="A32" s="1"/>
      <c r="B32" s="114" t="s">
        <v>167</v>
      </c>
      <c r="C32" s="114"/>
      <c r="D32" s="5" t="s">
        <v>3</v>
      </c>
      <c r="E32" s="5" t="s">
        <v>4</v>
      </c>
      <c r="F32" s="5" t="s">
        <v>34</v>
      </c>
      <c r="G32" s="4"/>
      <c r="H32" s="5" t="s">
        <v>59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34</v>
      </c>
      <c r="N32" s="1"/>
      <c r="O32" s="5" t="s">
        <v>113</v>
      </c>
      <c r="P32" s="5" t="s">
        <v>111</v>
      </c>
      <c r="Q32" s="5" t="s">
        <v>112</v>
      </c>
      <c r="R32" s="5" t="s">
        <v>107</v>
      </c>
      <c r="S32" s="5" t="s">
        <v>108</v>
      </c>
      <c r="T32" s="5" t="s">
        <v>109</v>
      </c>
      <c r="U32" s="1"/>
      <c r="V32" s="5" t="s">
        <v>115</v>
      </c>
      <c r="W32" s="5" t="s">
        <v>116</v>
      </c>
      <c r="X32" s="5" t="s">
        <v>117</v>
      </c>
      <c r="Y32" s="5" t="s">
        <v>118</v>
      </c>
      <c r="Z32" s="1"/>
    </row>
    <row r="33" spans="1:26" ht="45" x14ac:dyDescent="0.25">
      <c r="A33" s="1"/>
      <c r="B33" s="10" t="s">
        <v>20</v>
      </c>
      <c r="C33" s="3" t="s">
        <v>17</v>
      </c>
      <c r="D33" s="6">
        <v>1</v>
      </c>
      <c r="E33" s="6">
        <v>1</v>
      </c>
      <c r="F33" s="6">
        <v>2</v>
      </c>
      <c r="G33" s="7"/>
      <c r="H33" s="6">
        <v>3</v>
      </c>
      <c r="I33" s="6">
        <v>2</v>
      </c>
      <c r="J33" s="6">
        <v>5</v>
      </c>
      <c r="K33" s="6">
        <v>2</v>
      </c>
      <c r="L33" s="6">
        <v>3</v>
      </c>
      <c r="M33" s="6">
        <v>5</v>
      </c>
      <c r="N33" s="1"/>
      <c r="O33" s="6">
        <v>3</v>
      </c>
      <c r="P33" s="6">
        <v>2</v>
      </c>
      <c r="Q33" s="6">
        <v>2</v>
      </c>
      <c r="R33" s="6">
        <v>1</v>
      </c>
      <c r="S33" s="6" t="s">
        <v>119</v>
      </c>
      <c r="T33" s="6" t="s">
        <v>119</v>
      </c>
      <c r="U33" s="1"/>
      <c r="V33" s="19" t="s">
        <v>119</v>
      </c>
      <c r="W33" s="19" t="s">
        <v>119</v>
      </c>
      <c r="X33" s="19" t="s">
        <v>119</v>
      </c>
      <c r="Y33" s="19" t="s">
        <v>119</v>
      </c>
      <c r="Z33" s="1"/>
    </row>
    <row r="34" spans="1:26" x14ac:dyDescent="0.25">
      <c r="A34" s="1"/>
      <c r="B34" s="10" t="s">
        <v>20</v>
      </c>
      <c r="C34" s="3" t="s">
        <v>123</v>
      </c>
      <c r="D34" s="6">
        <v>2</v>
      </c>
      <c r="E34" s="6">
        <v>2</v>
      </c>
      <c r="F34" s="6">
        <v>0</v>
      </c>
      <c r="G34" s="7"/>
      <c r="H34" s="6">
        <v>4</v>
      </c>
      <c r="I34" s="6">
        <v>3</v>
      </c>
      <c r="J34" s="6">
        <v>5</v>
      </c>
      <c r="K34" s="6">
        <v>3</v>
      </c>
      <c r="L34" s="6">
        <v>2</v>
      </c>
      <c r="M34" s="6">
        <v>1</v>
      </c>
      <c r="N34" s="1"/>
      <c r="O34" s="6">
        <v>3</v>
      </c>
      <c r="P34" s="6">
        <v>2</v>
      </c>
      <c r="Q34" s="6">
        <v>2</v>
      </c>
      <c r="R34" s="6">
        <v>1</v>
      </c>
      <c r="S34" s="6" t="s">
        <v>119</v>
      </c>
      <c r="T34" s="6" t="s">
        <v>119</v>
      </c>
      <c r="U34" s="1"/>
      <c r="V34" s="19">
        <v>3</v>
      </c>
      <c r="W34" s="19">
        <v>1</v>
      </c>
      <c r="X34" s="19" t="s">
        <v>119</v>
      </c>
      <c r="Y34" s="19" t="s">
        <v>119</v>
      </c>
      <c r="Z34" s="1"/>
    </row>
    <row r="35" spans="1:26" x14ac:dyDescent="0.25">
      <c r="A35" s="1"/>
      <c r="B35" s="10" t="s">
        <v>20</v>
      </c>
      <c r="C35" s="3" t="s">
        <v>124</v>
      </c>
      <c r="D35" s="6">
        <v>2</v>
      </c>
      <c r="E35" s="6">
        <v>1</v>
      </c>
      <c r="F35" s="6">
        <v>0</v>
      </c>
      <c r="G35" s="7"/>
      <c r="H35" s="6">
        <v>4</v>
      </c>
      <c r="I35" s="6">
        <v>0</v>
      </c>
      <c r="J35" s="6">
        <v>4</v>
      </c>
      <c r="K35" s="6">
        <v>0</v>
      </c>
      <c r="L35" s="6">
        <v>4</v>
      </c>
      <c r="M35" s="6">
        <v>2</v>
      </c>
      <c r="N35" s="8"/>
      <c r="O35" s="6">
        <v>3</v>
      </c>
      <c r="P35" s="6">
        <v>2</v>
      </c>
      <c r="Q35" s="6">
        <v>2</v>
      </c>
      <c r="R35" s="6">
        <v>0</v>
      </c>
      <c r="S35" s="6" t="s">
        <v>119</v>
      </c>
      <c r="T35" s="6" t="s">
        <v>119</v>
      </c>
      <c r="U35" s="8"/>
      <c r="V35" s="19">
        <v>3</v>
      </c>
      <c r="W35" s="19">
        <v>1</v>
      </c>
      <c r="X35" s="19" t="s">
        <v>119</v>
      </c>
      <c r="Y35" s="19" t="s">
        <v>119</v>
      </c>
      <c r="Z35" s="8"/>
    </row>
    <row r="36" spans="1:26" ht="30" x14ac:dyDescent="0.25">
      <c r="A36" s="1"/>
      <c r="B36" s="10" t="s">
        <v>20</v>
      </c>
      <c r="C36" s="3" t="s">
        <v>125</v>
      </c>
      <c r="D36" s="6">
        <v>2</v>
      </c>
      <c r="E36" s="6">
        <v>1</v>
      </c>
      <c r="F36" s="6">
        <v>1</v>
      </c>
      <c r="G36" s="7"/>
      <c r="H36" s="6">
        <v>4</v>
      </c>
      <c r="I36" s="6">
        <v>2</v>
      </c>
      <c r="J36" s="6">
        <v>4</v>
      </c>
      <c r="K36" s="6">
        <v>2</v>
      </c>
      <c r="L36" s="6">
        <v>4</v>
      </c>
      <c r="M36" s="6">
        <v>4</v>
      </c>
      <c r="N36" s="9"/>
      <c r="O36" s="6">
        <v>3</v>
      </c>
      <c r="P36" s="6">
        <v>2</v>
      </c>
      <c r="Q36" s="6">
        <v>1</v>
      </c>
      <c r="R36" s="6">
        <v>1</v>
      </c>
      <c r="S36" s="6" t="s">
        <v>119</v>
      </c>
      <c r="T36" s="6" t="s">
        <v>119</v>
      </c>
      <c r="U36" s="9"/>
      <c r="V36" s="19">
        <v>3</v>
      </c>
      <c r="W36" s="19">
        <v>1</v>
      </c>
      <c r="X36" s="19" t="s">
        <v>119</v>
      </c>
      <c r="Y36" s="19" t="s">
        <v>119</v>
      </c>
      <c r="Z36" s="9"/>
    </row>
    <row r="37" spans="1:26" ht="30" x14ac:dyDescent="0.25">
      <c r="A37" s="1"/>
      <c r="B37" s="10" t="s">
        <v>20</v>
      </c>
      <c r="C37" s="3" t="s">
        <v>126</v>
      </c>
      <c r="D37" s="6">
        <v>2</v>
      </c>
      <c r="E37" s="6">
        <v>1</v>
      </c>
      <c r="F37" s="6">
        <v>-1</v>
      </c>
      <c r="G37" s="7"/>
      <c r="H37" s="6">
        <v>5</v>
      </c>
      <c r="I37" s="6">
        <v>5</v>
      </c>
      <c r="J37" s="6">
        <v>2</v>
      </c>
      <c r="K37" s="6">
        <v>5</v>
      </c>
      <c r="L37" s="6">
        <v>5</v>
      </c>
      <c r="M37" s="6">
        <v>2</v>
      </c>
      <c r="N37" s="9"/>
      <c r="O37" s="6">
        <v>0</v>
      </c>
      <c r="P37" s="6">
        <v>3</v>
      </c>
      <c r="Q37" s="6">
        <v>3</v>
      </c>
      <c r="R37" s="6">
        <v>3</v>
      </c>
      <c r="S37" s="6">
        <v>3</v>
      </c>
      <c r="T37" s="6">
        <v>0</v>
      </c>
      <c r="U37" s="9"/>
      <c r="V37" s="19" t="s">
        <v>119</v>
      </c>
      <c r="W37" s="19" t="s">
        <v>119</v>
      </c>
      <c r="X37" s="19" t="s">
        <v>119</v>
      </c>
      <c r="Y37" s="19" t="s">
        <v>119</v>
      </c>
      <c r="Z37" s="9"/>
    </row>
    <row r="38" spans="1:26" ht="30" x14ac:dyDescent="0.25">
      <c r="A38" s="1"/>
      <c r="B38" s="10" t="s">
        <v>20</v>
      </c>
      <c r="C38" s="3" t="s">
        <v>127</v>
      </c>
      <c r="D38" s="6">
        <v>2</v>
      </c>
      <c r="E38" s="6">
        <v>0</v>
      </c>
      <c r="F38" s="6">
        <v>-2</v>
      </c>
      <c r="G38" s="7"/>
      <c r="H38" s="6">
        <v>4</v>
      </c>
      <c r="I38" s="6">
        <v>5</v>
      </c>
      <c r="J38" s="6">
        <v>2</v>
      </c>
      <c r="K38" s="6">
        <v>5</v>
      </c>
      <c r="L38" s="6">
        <v>0</v>
      </c>
      <c r="M38" s="6">
        <v>0</v>
      </c>
      <c r="N38" s="9"/>
      <c r="O38" s="6" t="s">
        <v>119</v>
      </c>
      <c r="P38" s="6" t="s">
        <v>119</v>
      </c>
      <c r="Q38" s="6" t="s">
        <v>119</v>
      </c>
      <c r="R38" s="6" t="s">
        <v>119</v>
      </c>
      <c r="S38" s="6" t="s">
        <v>119</v>
      </c>
      <c r="T38" s="6" t="s">
        <v>119</v>
      </c>
      <c r="U38" s="9"/>
      <c r="V38" s="19">
        <v>0</v>
      </c>
      <c r="W38" s="19">
        <v>3</v>
      </c>
      <c r="X38" s="19" t="s">
        <v>119</v>
      </c>
      <c r="Y38" s="19" t="s">
        <v>119</v>
      </c>
      <c r="Z38" s="9"/>
    </row>
    <row r="39" spans="1:26" x14ac:dyDescent="0.25">
      <c r="A39" s="1"/>
      <c r="B39" s="2"/>
      <c r="C39" s="21" t="s">
        <v>46</v>
      </c>
      <c r="D39" s="70">
        <f>IF(COUNTIF($B33:$B38,"SI")=0,0,(SUMIF($B33:$B38,"SI",D33:D38)/COUNTIF($B33:$B38,"SI")))</f>
        <v>0</v>
      </c>
      <c r="E39" s="70">
        <f t="shared" ref="E39:F39" si="0">IF(COUNTIF($B33:$B38,"SI")=0,0,(SUMIF($B33:$B38,"SI",E33:E38)/COUNTIF($B33:$B38,"SI")))</f>
        <v>0</v>
      </c>
      <c r="F39" s="70">
        <f t="shared" si="0"/>
        <v>0</v>
      </c>
      <c r="G39" s="66"/>
      <c r="H39" s="70">
        <f t="shared" ref="H39" si="1">IF(COUNTIF($B33:$B38,"SI")=0,0,(SUMIF($B33:$B38,"SI",H33:H38)/COUNTIF($B33:$B38,"SI")))</f>
        <v>0</v>
      </c>
      <c r="I39" s="70">
        <f t="shared" ref="I39" si="2">IF(COUNTIF($B33:$B38,"SI")=0,0,(SUMIF($B33:$B38,"SI",I33:I38)/COUNTIF($B33:$B38,"SI")))</f>
        <v>0</v>
      </c>
      <c r="J39" s="70">
        <f t="shared" ref="J39" si="3">IF(COUNTIF($B33:$B38,"SI")=0,0,(SUMIF($B33:$B38,"SI",J33:J38)/COUNTIF($B33:$B38,"SI")))</f>
        <v>0</v>
      </c>
      <c r="K39" s="70">
        <f t="shared" ref="K39" si="4">IF(COUNTIF($B33:$B38,"SI")=0,0,(SUMIF($B33:$B38,"SI",K33:K38)/COUNTIF($B33:$B38,"SI")))</f>
        <v>0</v>
      </c>
      <c r="L39" s="70">
        <f t="shared" ref="L39" si="5">IF(COUNTIF($B33:$B38,"SI")=0,0,(SUMIF($B33:$B38,"SI",L33:L38)/COUNTIF($B33:$B38,"SI")))</f>
        <v>0</v>
      </c>
      <c r="M39" s="70">
        <f t="shared" ref="M39" si="6">IF(COUNTIF($B33:$B38,"SI")=0,0,(SUMIF($B33:$B38,"SI",M33:M38)/COUNTIF($B33:$B38,"SI")))</f>
        <v>0</v>
      </c>
      <c r="N39" s="66"/>
      <c r="O39" s="70">
        <f>IF(COUNTIF($B33:$B37,"SI")=0,0,(SUMIF($B33:$B37,"SI",O33:O37)/COUNTIF($B33:$B37,"SI")))</f>
        <v>0</v>
      </c>
      <c r="P39" s="70">
        <f t="shared" ref="P39:R39" si="7">IF(COUNTIF($B33:$B37,"SI")=0,0,(SUMIF($B33:$B37,"SI",P33:P37)/COUNTIF($B33:$B37,"SI")))</f>
        <v>0</v>
      </c>
      <c r="Q39" s="70">
        <f t="shared" si="7"/>
        <v>0</v>
      </c>
      <c r="R39" s="70">
        <f t="shared" si="7"/>
        <v>0</v>
      </c>
      <c r="S39" s="70">
        <f>IF(COUNTIF($B37,"SI")=0,0,(SUMIF($B37,"SI",S37)/COUNTIF($B37,"SI")))</f>
        <v>0</v>
      </c>
      <c r="T39" s="70">
        <v>0</v>
      </c>
      <c r="U39" s="66"/>
      <c r="V39" s="70">
        <f>IF(AND(B34="NO",B35="NO",B36="NO",B38="NO"),0,SUM(IF($B34="SI",V34,0),IF($B35="SI",V35,0),IF($B36="SI",V36,0),IF($B38="SI",V38,0))/SUM(IF($B34="SI",1,0),IF($B35="SI",1,0),IF($B36="SI",1,0),IF($B38="SI",1,0)))</f>
        <v>0</v>
      </c>
      <c r="W39" s="70">
        <f>IF(AND(B34="NO",B35="NO",B36="NO",B38="NO"),0,SUM(IF($B34="SI",W34,0),IF($B35="SI",W35,0),IF($B36="SI",W36,0),IF($B38="SI",W38,0))/SUM(IF($B34="SI",1,0),IF($B35="SI",1,0),IF($B36="SI",1,0),IF($B38="SI",1,0)))</f>
        <v>0</v>
      </c>
      <c r="X39" s="70">
        <v>0</v>
      </c>
      <c r="Y39" s="70">
        <v>0</v>
      </c>
      <c r="Z39" s="9"/>
    </row>
    <row r="40" spans="1:26" x14ac:dyDescent="0.25">
      <c r="A40" s="1"/>
      <c r="B40" s="2"/>
      <c r="C40" s="2"/>
      <c r="D40" s="1"/>
      <c r="E40" s="1"/>
      <c r="F40" s="1"/>
      <c r="G40" s="1"/>
      <c r="H40" s="18"/>
      <c r="I40" s="18"/>
      <c r="J40" s="18"/>
      <c r="K40" s="18"/>
      <c r="L40" s="18"/>
      <c r="M40" s="1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9"/>
    </row>
    <row r="41" spans="1:26" x14ac:dyDescent="0.25">
      <c r="A41" s="29" t="s">
        <v>92</v>
      </c>
      <c r="B41" s="30"/>
      <c r="C41" s="30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x14ac:dyDescent="0.25">
      <c r="A42" s="7"/>
      <c r="B42" s="3"/>
      <c r="C42" s="3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7"/>
      <c r="B43" s="3"/>
      <c r="C43" s="3"/>
      <c r="D43" s="113" t="s">
        <v>2</v>
      </c>
      <c r="E43" s="113"/>
      <c r="F43" s="113"/>
      <c r="G43" s="4"/>
      <c r="H43" s="106" t="s">
        <v>5</v>
      </c>
      <c r="I43" s="106"/>
      <c r="J43" s="106"/>
      <c r="K43" s="106"/>
      <c r="L43" s="106"/>
      <c r="M43" s="106"/>
      <c r="N43" s="1"/>
      <c r="O43" s="107" t="s">
        <v>110</v>
      </c>
      <c r="P43" s="108"/>
      <c r="Q43" s="108"/>
      <c r="R43" s="108"/>
      <c r="S43" s="108"/>
      <c r="T43" s="109"/>
      <c r="U43" s="1"/>
      <c r="V43" s="106" t="s">
        <v>114</v>
      </c>
      <c r="W43" s="106"/>
      <c r="X43" s="106"/>
      <c r="Y43" s="106"/>
      <c r="Z43" s="1"/>
    </row>
    <row r="44" spans="1:26" x14ac:dyDescent="0.25">
      <c r="A44" s="7"/>
      <c r="B44" s="3"/>
      <c r="C44" s="3"/>
      <c r="D44" s="113"/>
      <c r="E44" s="113"/>
      <c r="F44" s="113"/>
      <c r="G44" s="4"/>
      <c r="H44" s="106" t="s">
        <v>43</v>
      </c>
      <c r="I44" s="106"/>
      <c r="J44" s="106" t="s">
        <v>44</v>
      </c>
      <c r="K44" s="106"/>
      <c r="L44" s="106" t="s">
        <v>45</v>
      </c>
      <c r="M44" s="106"/>
      <c r="N44" s="1"/>
      <c r="O44" s="110"/>
      <c r="P44" s="111"/>
      <c r="Q44" s="111"/>
      <c r="R44" s="111"/>
      <c r="S44" s="111"/>
      <c r="T44" s="112"/>
      <c r="U44" s="1"/>
      <c r="V44" s="106"/>
      <c r="W44" s="106"/>
      <c r="X44" s="106"/>
      <c r="Y44" s="106"/>
      <c r="Z44" s="1"/>
    </row>
    <row r="45" spans="1:26" ht="30" customHeight="1" x14ac:dyDescent="0.25">
      <c r="A45" s="7"/>
      <c r="B45" s="114" t="s">
        <v>168</v>
      </c>
      <c r="C45" s="115"/>
      <c r="D45" s="5" t="s">
        <v>3</v>
      </c>
      <c r="E45" s="5" t="s">
        <v>4</v>
      </c>
      <c r="F45" s="5" t="s">
        <v>34</v>
      </c>
      <c r="G45" s="4"/>
      <c r="H45" s="5" t="s">
        <v>59</v>
      </c>
      <c r="I45" s="5" t="s">
        <v>9</v>
      </c>
      <c r="J45" s="5" t="s">
        <v>10</v>
      </c>
      <c r="K45" s="5" t="s">
        <v>11</v>
      </c>
      <c r="L45" s="5" t="s">
        <v>12</v>
      </c>
      <c r="M45" s="5" t="s">
        <v>34</v>
      </c>
      <c r="N45" s="8"/>
      <c r="O45" s="5" t="s">
        <v>113</v>
      </c>
      <c r="P45" s="5" t="s">
        <v>111</v>
      </c>
      <c r="Q45" s="5" t="s">
        <v>112</v>
      </c>
      <c r="R45" s="5" t="s">
        <v>107</v>
      </c>
      <c r="S45" s="5" t="s">
        <v>108</v>
      </c>
      <c r="T45" s="5" t="s">
        <v>109</v>
      </c>
      <c r="U45" s="1"/>
      <c r="V45" s="5" t="s">
        <v>115</v>
      </c>
      <c r="W45" s="5" t="s">
        <v>116</v>
      </c>
      <c r="X45" s="5" t="s">
        <v>117</v>
      </c>
      <c r="Y45" s="5" t="s">
        <v>118</v>
      </c>
      <c r="Z45" s="8"/>
    </row>
    <row r="46" spans="1:26" x14ac:dyDescent="0.25">
      <c r="A46" s="7"/>
      <c r="B46" s="10" t="s">
        <v>20</v>
      </c>
      <c r="C46" s="3" t="s">
        <v>128</v>
      </c>
      <c r="D46" s="6">
        <v>2</v>
      </c>
      <c r="E46" s="6">
        <v>0</v>
      </c>
      <c r="F46" s="6">
        <v>-1</v>
      </c>
      <c r="G46" s="7"/>
      <c r="H46" s="6">
        <v>2</v>
      </c>
      <c r="I46" s="6">
        <v>3</v>
      </c>
      <c r="J46" s="6">
        <v>3</v>
      </c>
      <c r="K46" s="6">
        <v>3</v>
      </c>
      <c r="L46" s="6">
        <v>2</v>
      </c>
      <c r="M46" s="6">
        <v>1</v>
      </c>
      <c r="N46" s="9"/>
      <c r="O46" s="6">
        <v>3</v>
      </c>
      <c r="P46" s="6">
        <v>3</v>
      </c>
      <c r="Q46" s="6">
        <v>3</v>
      </c>
      <c r="R46" s="6">
        <v>3</v>
      </c>
      <c r="S46" s="6">
        <v>1</v>
      </c>
      <c r="T46" s="6">
        <v>3</v>
      </c>
      <c r="U46" s="1"/>
      <c r="V46" s="19" t="s">
        <v>119</v>
      </c>
      <c r="W46" s="19" t="s">
        <v>119</v>
      </c>
      <c r="X46" s="19" t="s">
        <v>119</v>
      </c>
      <c r="Y46" s="19" t="s">
        <v>119</v>
      </c>
      <c r="Z46" s="9"/>
    </row>
    <row r="47" spans="1:26" x14ac:dyDescent="0.25">
      <c r="A47" s="7"/>
      <c r="B47" s="10" t="s">
        <v>20</v>
      </c>
      <c r="C47" s="3" t="s">
        <v>129</v>
      </c>
      <c r="D47" s="6">
        <v>2</v>
      </c>
      <c r="E47" s="6">
        <v>0</v>
      </c>
      <c r="F47" s="6">
        <v>-1</v>
      </c>
      <c r="G47" s="7"/>
      <c r="H47" s="6">
        <v>4</v>
      </c>
      <c r="I47" s="6">
        <v>4</v>
      </c>
      <c r="J47" s="6">
        <v>4</v>
      </c>
      <c r="K47" s="6">
        <v>4</v>
      </c>
      <c r="L47" s="6">
        <v>3</v>
      </c>
      <c r="M47" s="6">
        <v>1</v>
      </c>
      <c r="N47" s="9"/>
      <c r="O47" s="6">
        <v>2</v>
      </c>
      <c r="P47" s="6">
        <v>2</v>
      </c>
      <c r="Q47" s="6">
        <v>2</v>
      </c>
      <c r="R47" s="6">
        <v>2</v>
      </c>
      <c r="S47" s="6" t="s">
        <v>119</v>
      </c>
      <c r="T47" s="6" t="s">
        <v>119</v>
      </c>
      <c r="U47" s="1"/>
      <c r="V47" s="19">
        <v>3</v>
      </c>
      <c r="W47" s="19">
        <v>0</v>
      </c>
      <c r="X47" s="19" t="s">
        <v>119</v>
      </c>
      <c r="Y47" s="19" t="s">
        <v>119</v>
      </c>
      <c r="Z47" s="9"/>
    </row>
    <row r="48" spans="1:26" x14ac:dyDescent="0.25">
      <c r="A48" s="1"/>
      <c r="B48" s="2"/>
      <c r="C48" s="21" t="s">
        <v>46</v>
      </c>
      <c r="D48" s="71">
        <f>IF(COUNTIF($B46:$B47,"SI")=0,0,(SUMIF($B46:$B47,"SI",D46:D47)/COUNTIF($B46:$B47,"SI")))</f>
        <v>0</v>
      </c>
      <c r="E48" s="71">
        <f t="shared" ref="E48:F48" si="8">IF(COUNTIF($B46:$B47,"SI")=0,0,(SUMIF($B46:$B47,"SI",E46:E47)/COUNTIF($B46:$B47,"SI")))</f>
        <v>0</v>
      </c>
      <c r="F48" s="71">
        <f t="shared" si="8"/>
        <v>0</v>
      </c>
      <c r="G48" s="66"/>
      <c r="H48" s="71">
        <f>IF(COUNTIF($B46:$B47,"SI")=0,0,(SUMIF($B46:$B47,"SI",H46:H47)/COUNTIF($B46:$B47,"SI")))</f>
        <v>0</v>
      </c>
      <c r="I48" s="71">
        <f t="shared" ref="I48:M48" si="9">IF(COUNTIF($B46:$B47,"SI")=0,0,(SUMIF($B46:$B47,"SI",I46:I47)/COUNTIF($B46:$B47,"SI")))</f>
        <v>0</v>
      </c>
      <c r="J48" s="71">
        <f t="shared" si="9"/>
        <v>0</v>
      </c>
      <c r="K48" s="71">
        <f t="shared" si="9"/>
        <v>0</v>
      </c>
      <c r="L48" s="71">
        <f t="shared" si="9"/>
        <v>0</v>
      </c>
      <c r="M48" s="71">
        <f t="shared" si="9"/>
        <v>0</v>
      </c>
      <c r="N48" s="67"/>
      <c r="O48" s="71">
        <f t="shared" ref="O48:R48" si="10">IF(COUNTIF($B46:$B47,"SI")=0,0,(SUMIF($B46:$B47,"SI",O46:O47)/COUNTIF($B46:$B47,"SI")))</f>
        <v>0</v>
      </c>
      <c r="P48" s="71">
        <f t="shared" si="10"/>
        <v>0</v>
      </c>
      <c r="Q48" s="71">
        <f t="shared" si="10"/>
        <v>0</v>
      </c>
      <c r="R48" s="71">
        <f t="shared" si="10"/>
        <v>0</v>
      </c>
      <c r="S48" s="71">
        <f>IF(COUNTIF($B46,"SI")=0,0,(SUMIF($B46,"SI",S46)/COUNTIF($B46,"SI")))</f>
        <v>0</v>
      </c>
      <c r="T48" s="71">
        <f>IF(COUNTIF($B46,"SI")=0,0,(SUMIF($B46,"SI",T46)/COUNTIF($B46,"SI")))</f>
        <v>0</v>
      </c>
      <c r="U48" s="72"/>
      <c r="V48" s="71">
        <f>IF(COUNTIF($B47,"SI")=0,0,(SUMIF($B47,"SI",V47)/COUNTIF($B47,"SI")))</f>
        <v>0</v>
      </c>
      <c r="W48" s="71">
        <f>IF(COUNTIF($B47,"SI")=0,0,(SUMIF($B47,"SI",W47)/COUNTIF($B47,"SI")))</f>
        <v>0</v>
      </c>
      <c r="X48" s="71">
        <v>0</v>
      </c>
      <c r="Y48" s="71">
        <v>0</v>
      </c>
      <c r="Z48" s="9"/>
    </row>
    <row r="49" spans="1:26" x14ac:dyDescent="0.25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33" t="s">
        <v>93</v>
      </c>
      <c r="B50" s="34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3"/>
      <c r="C52" s="3"/>
      <c r="D52" s="113" t="s">
        <v>2</v>
      </c>
      <c r="E52" s="113"/>
      <c r="F52" s="113"/>
      <c r="G52" s="4"/>
      <c r="H52" s="106" t="s">
        <v>5</v>
      </c>
      <c r="I52" s="106"/>
      <c r="J52" s="106"/>
      <c r="K52" s="106"/>
      <c r="L52" s="106"/>
      <c r="M52" s="106"/>
      <c r="N52" s="1"/>
      <c r="O52" s="107" t="s">
        <v>110</v>
      </c>
      <c r="P52" s="108"/>
      <c r="Q52" s="108"/>
      <c r="R52" s="108"/>
      <c r="S52" s="108"/>
      <c r="T52" s="109"/>
      <c r="U52" s="1"/>
      <c r="V52" s="106" t="s">
        <v>114</v>
      </c>
      <c r="W52" s="106"/>
      <c r="X52" s="106"/>
      <c r="Y52" s="106"/>
      <c r="Z52" s="1"/>
    </row>
    <row r="53" spans="1:26" x14ac:dyDescent="0.25">
      <c r="A53" s="1"/>
      <c r="B53" s="3"/>
      <c r="C53" s="3"/>
      <c r="D53" s="113"/>
      <c r="E53" s="113"/>
      <c r="F53" s="113"/>
      <c r="G53" s="4"/>
      <c r="H53" s="106" t="s">
        <v>43</v>
      </c>
      <c r="I53" s="106"/>
      <c r="J53" s="106" t="s">
        <v>44</v>
      </c>
      <c r="K53" s="106"/>
      <c r="L53" s="106" t="s">
        <v>45</v>
      </c>
      <c r="M53" s="106"/>
      <c r="N53" s="1"/>
      <c r="O53" s="110"/>
      <c r="P53" s="111"/>
      <c r="Q53" s="111"/>
      <c r="R53" s="111"/>
      <c r="S53" s="111"/>
      <c r="T53" s="112"/>
      <c r="U53" s="1"/>
      <c r="V53" s="106"/>
      <c r="W53" s="106"/>
      <c r="X53" s="106"/>
      <c r="Y53" s="106"/>
      <c r="Z53" s="1"/>
    </row>
    <row r="54" spans="1:26" ht="30" customHeight="1" x14ac:dyDescent="0.25">
      <c r="A54" s="1"/>
      <c r="B54" s="114" t="s">
        <v>169</v>
      </c>
      <c r="C54" s="115"/>
      <c r="D54" s="5" t="s">
        <v>3</v>
      </c>
      <c r="E54" s="5" t="s">
        <v>4</v>
      </c>
      <c r="F54" s="5" t="s">
        <v>34</v>
      </c>
      <c r="G54" s="4"/>
      <c r="H54" s="5" t="s">
        <v>59</v>
      </c>
      <c r="I54" s="5" t="s">
        <v>9</v>
      </c>
      <c r="J54" s="5" t="s">
        <v>10</v>
      </c>
      <c r="K54" s="5" t="s">
        <v>11</v>
      </c>
      <c r="L54" s="5" t="s">
        <v>12</v>
      </c>
      <c r="M54" s="5" t="s">
        <v>34</v>
      </c>
      <c r="N54" s="1"/>
      <c r="O54" s="5" t="s">
        <v>113</v>
      </c>
      <c r="P54" s="5" t="s">
        <v>111</v>
      </c>
      <c r="Q54" s="5" t="s">
        <v>112</v>
      </c>
      <c r="R54" s="5" t="s">
        <v>107</v>
      </c>
      <c r="S54" s="5" t="s">
        <v>108</v>
      </c>
      <c r="T54" s="5" t="s">
        <v>109</v>
      </c>
      <c r="U54" s="1"/>
      <c r="V54" s="5" t="s">
        <v>115</v>
      </c>
      <c r="W54" s="5" t="s">
        <v>116</v>
      </c>
      <c r="X54" s="5" t="s">
        <v>117</v>
      </c>
      <c r="Y54" s="5" t="s">
        <v>118</v>
      </c>
      <c r="Z54" s="1"/>
    </row>
    <row r="55" spans="1:26" x14ac:dyDescent="0.25">
      <c r="A55" s="1"/>
      <c r="B55" s="10" t="s">
        <v>20</v>
      </c>
      <c r="C55" s="3" t="s">
        <v>14</v>
      </c>
      <c r="D55" s="6">
        <v>1</v>
      </c>
      <c r="E55" s="6">
        <v>1</v>
      </c>
      <c r="F55" s="6">
        <v>2</v>
      </c>
      <c r="G55" s="7"/>
      <c r="H55" s="6" t="s">
        <v>119</v>
      </c>
      <c r="I55" s="6" t="s">
        <v>119</v>
      </c>
      <c r="J55" s="6" t="s">
        <v>119</v>
      </c>
      <c r="K55" s="6" t="s">
        <v>119</v>
      </c>
      <c r="L55" s="6" t="s">
        <v>119</v>
      </c>
      <c r="M55" s="6" t="s">
        <v>119</v>
      </c>
      <c r="N55" s="8"/>
      <c r="O55" s="6">
        <v>3</v>
      </c>
      <c r="P55" s="6">
        <v>2</v>
      </c>
      <c r="Q55" s="6">
        <v>1</v>
      </c>
      <c r="R55" s="6">
        <v>2</v>
      </c>
      <c r="S55" s="6">
        <v>0</v>
      </c>
      <c r="T55" s="6">
        <v>3</v>
      </c>
      <c r="U55" s="1"/>
      <c r="V55" s="6" t="s">
        <v>119</v>
      </c>
      <c r="W55" s="6" t="s">
        <v>119</v>
      </c>
      <c r="X55" s="6" t="s">
        <v>119</v>
      </c>
      <c r="Y55" s="6" t="s">
        <v>119</v>
      </c>
      <c r="Z55" s="8"/>
    </row>
    <row r="56" spans="1:26" x14ac:dyDescent="0.25">
      <c r="A56" s="1"/>
      <c r="B56" s="10" t="s">
        <v>20</v>
      </c>
      <c r="C56" s="3" t="s">
        <v>15</v>
      </c>
      <c r="D56" s="6">
        <v>2</v>
      </c>
      <c r="E56" s="6">
        <v>0</v>
      </c>
      <c r="F56" s="6">
        <v>-2</v>
      </c>
      <c r="G56" s="7"/>
      <c r="H56" s="6">
        <v>4</v>
      </c>
      <c r="I56" s="6">
        <v>4</v>
      </c>
      <c r="J56" s="6">
        <v>3</v>
      </c>
      <c r="K56" s="6">
        <v>3</v>
      </c>
      <c r="L56" s="6">
        <v>4</v>
      </c>
      <c r="M56" s="6">
        <v>0</v>
      </c>
      <c r="N56" s="9"/>
      <c r="O56" s="6">
        <v>0</v>
      </c>
      <c r="P56" s="6">
        <v>2</v>
      </c>
      <c r="Q56" s="6">
        <v>2</v>
      </c>
      <c r="R56" s="6">
        <v>3</v>
      </c>
      <c r="S56" s="6">
        <v>3</v>
      </c>
      <c r="T56" s="6">
        <v>0</v>
      </c>
      <c r="U56" s="1"/>
      <c r="V56" s="6" t="s">
        <v>119</v>
      </c>
      <c r="W56" s="6" t="s">
        <v>119</v>
      </c>
      <c r="X56" s="6">
        <v>3</v>
      </c>
      <c r="Y56" s="6">
        <v>0</v>
      </c>
      <c r="Z56" s="9"/>
    </row>
    <row r="57" spans="1:26" x14ac:dyDescent="0.25">
      <c r="A57" s="1"/>
      <c r="B57" s="10" t="s">
        <v>20</v>
      </c>
      <c r="C57" s="3" t="s">
        <v>16</v>
      </c>
      <c r="D57" s="6">
        <v>2</v>
      </c>
      <c r="E57" s="6">
        <v>0</v>
      </c>
      <c r="F57" s="6">
        <v>-2</v>
      </c>
      <c r="G57" s="7"/>
      <c r="H57" s="6">
        <v>4</v>
      </c>
      <c r="I57" s="6">
        <v>4</v>
      </c>
      <c r="J57" s="6">
        <v>4</v>
      </c>
      <c r="K57" s="6">
        <v>4</v>
      </c>
      <c r="L57" s="6">
        <v>3</v>
      </c>
      <c r="M57" s="6">
        <v>0</v>
      </c>
      <c r="N57" s="9"/>
      <c r="O57" s="6">
        <v>0</v>
      </c>
      <c r="P57" s="6">
        <v>2</v>
      </c>
      <c r="Q57" s="6">
        <v>2</v>
      </c>
      <c r="R57" s="6">
        <v>3</v>
      </c>
      <c r="S57" s="6">
        <v>3</v>
      </c>
      <c r="T57" s="6">
        <v>0</v>
      </c>
      <c r="U57" s="8"/>
      <c r="V57" s="6" t="s">
        <v>119</v>
      </c>
      <c r="W57" s="6" t="s">
        <v>119</v>
      </c>
      <c r="X57" s="6">
        <v>3</v>
      </c>
      <c r="Y57" s="6">
        <v>0</v>
      </c>
      <c r="Z57" s="9"/>
    </row>
    <row r="58" spans="1:26" ht="30" x14ac:dyDescent="0.25">
      <c r="A58" s="1"/>
      <c r="B58" s="10" t="s">
        <v>20</v>
      </c>
      <c r="C58" s="3" t="s">
        <v>60</v>
      </c>
      <c r="D58" s="6">
        <v>2</v>
      </c>
      <c r="E58" s="6">
        <v>0</v>
      </c>
      <c r="F58" s="6">
        <v>-2</v>
      </c>
      <c r="G58" s="7"/>
      <c r="H58" s="6">
        <v>4</v>
      </c>
      <c r="I58" s="6">
        <v>4</v>
      </c>
      <c r="J58" s="6">
        <v>3</v>
      </c>
      <c r="K58" s="6">
        <v>4</v>
      </c>
      <c r="L58" s="6">
        <v>4</v>
      </c>
      <c r="M58" s="6">
        <v>0</v>
      </c>
      <c r="N58" s="9"/>
      <c r="O58" s="6">
        <v>0</v>
      </c>
      <c r="P58" s="6">
        <v>2</v>
      </c>
      <c r="Q58" s="6">
        <v>2</v>
      </c>
      <c r="R58" s="6">
        <v>3</v>
      </c>
      <c r="S58" s="6">
        <v>3</v>
      </c>
      <c r="T58" s="6">
        <v>0</v>
      </c>
      <c r="U58" s="9"/>
      <c r="V58" s="6" t="s">
        <v>119</v>
      </c>
      <c r="W58" s="6" t="s">
        <v>119</v>
      </c>
      <c r="X58" s="6">
        <v>3</v>
      </c>
      <c r="Y58" s="6">
        <v>0</v>
      </c>
      <c r="Z58" s="9"/>
    </row>
    <row r="59" spans="1:26" x14ac:dyDescent="0.25">
      <c r="A59" s="1"/>
      <c r="B59" s="2"/>
      <c r="C59" s="21" t="s">
        <v>46</v>
      </c>
      <c r="D59" s="82">
        <f>IF(COUNTIF($B55:$B58,"SI")=0,0,(SUMIF($B55:$B58,"SI",D55:D58)/COUNTIF($B55:$B58,"SI")))</f>
        <v>0</v>
      </c>
      <c r="E59" s="82">
        <f t="shared" ref="E59:F59" si="11">IF(COUNTIF($B55:$B58,"SI")=0,0,(SUMIF($B55:$B58,"SI",E55:E58)/COUNTIF($B55:$B58,"SI")))</f>
        <v>0</v>
      </c>
      <c r="F59" s="82">
        <f t="shared" si="11"/>
        <v>0</v>
      </c>
      <c r="G59" s="66"/>
      <c r="H59" s="82">
        <f>IF(COUNTIF($B55:$B58,"SI")=0,0,(SUMIF($B55:$B58,"SI",H55:H58)/COUNTIF($B55:$B58,"SI")))</f>
        <v>0</v>
      </c>
      <c r="I59" s="82">
        <f t="shared" ref="I59:M59" si="12">IF(COUNTIF($B55:$B58,"SI")=0,0,(SUMIF($B55:$B58,"SI",I55:I58)/COUNTIF($B55:$B58,"SI")))</f>
        <v>0</v>
      </c>
      <c r="J59" s="82">
        <f t="shared" si="12"/>
        <v>0</v>
      </c>
      <c r="K59" s="82">
        <f t="shared" si="12"/>
        <v>0</v>
      </c>
      <c r="L59" s="82">
        <f t="shared" si="12"/>
        <v>0</v>
      </c>
      <c r="M59" s="82">
        <f t="shared" si="12"/>
        <v>0</v>
      </c>
      <c r="N59" s="66"/>
      <c r="O59" s="82">
        <f>IF(COUNTIF($B55:$B58,"SI")=0,0,(SUMIF($B55:$B58,"SI",O55:O58)/COUNTIF($B55:$B58,"SI")))</f>
        <v>0</v>
      </c>
      <c r="P59" s="82">
        <f t="shared" ref="P59:T59" si="13">IF(COUNTIF($B55:$B58,"SI")=0,0,(SUMIF($B55:$B58,"SI",P55:P58)/COUNTIF($B55:$B58,"SI")))</f>
        <v>0</v>
      </c>
      <c r="Q59" s="82">
        <f t="shared" si="13"/>
        <v>0</v>
      </c>
      <c r="R59" s="82">
        <f t="shared" si="13"/>
        <v>0</v>
      </c>
      <c r="S59" s="82">
        <f t="shared" si="13"/>
        <v>0</v>
      </c>
      <c r="T59" s="82">
        <f t="shared" si="13"/>
        <v>0</v>
      </c>
      <c r="U59" s="66"/>
      <c r="V59" s="82">
        <v>0</v>
      </c>
      <c r="W59" s="82">
        <v>0</v>
      </c>
      <c r="X59" s="82">
        <f>IF(COUNTIF($B56:$B58,"SI")=0,0,(SUMIF($B56:$B58,"SI",X56:X58)/COUNTIF($B56:$B58,"SI")))</f>
        <v>0</v>
      </c>
      <c r="Y59" s="82">
        <f>IF(COUNTIF($B56:$B58,"SI")=0,0,(SUMIF($B56:$B58,"SI",Y56:Y58)/COUNTIF($B56:$B58,"SI")))</f>
        <v>0</v>
      </c>
      <c r="Z59" s="1"/>
    </row>
    <row r="60" spans="1:26" x14ac:dyDescent="0.2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36" t="s">
        <v>94</v>
      </c>
      <c r="B61" s="37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2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3"/>
      <c r="C63" s="3"/>
      <c r="D63" s="113" t="s">
        <v>2</v>
      </c>
      <c r="E63" s="113"/>
      <c r="F63" s="113"/>
      <c r="G63" s="4"/>
      <c r="H63" s="106" t="s">
        <v>5</v>
      </c>
      <c r="I63" s="106"/>
      <c r="J63" s="106"/>
      <c r="K63" s="106"/>
      <c r="L63" s="106"/>
      <c r="M63" s="106"/>
      <c r="N63" s="1"/>
      <c r="O63" s="107" t="s">
        <v>110</v>
      </c>
      <c r="P63" s="108"/>
      <c r="Q63" s="108"/>
      <c r="R63" s="108"/>
      <c r="S63" s="108"/>
      <c r="T63" s="109"/>
      <c r="U63" s="1"/>
      <c r="V63" s="106" t="s">
        <v>114</v>
      </c>
      <c r="W63" s="106"/>
      <c r="X63" s="106"/>
      <c r="Y63" s="106"/>
      <c r="Z63" s="1"/>
    </row>
    <row r="64" spans="1:26" x14ac:dyDescent="0.25">
      <c r="A64" s="1"/>
      <c r="B64" s="3"/>
      <c r="C64" s="3"/>
      <c r="D64" s="113"/>
      <c r="E64" s="113"/>
      <c r="F64" s="113"/>
      <c r="G64" s="4"/>
      <c r="H64" s="106" t="s">
        <v>43</v>
      </c>
      <c r="I64" s="106"/>
      <c r="J64" s="106" t="s">
        <v>44</v>
      </c>
      <c r="K64" s="106"/>
      <c r="L64" s="106" t="s">
        <v>45</v>
      </c>
      <c r="M64" s="106"/>
      <c r="N64" s="1"/>
      <c r="O64" s="110"/>
      <c r="P64" s="111"/>
      <c r="Q64" s="111"/>
      <c r="R64" s="111"/>
      <c r="S64" s="111"/>
      <c r="T64" s="112"/>
      <c r="U64" s="1"/>
      <c r="V64" s="106"/>
      <c r="W64" s="106"/>
      <c r="X64" s="106"/>
      <c r="Y64" s="106"/>
      <c r="Z64" s="1"/>
    </row>
    <row r="65" spans="1:26" ht="30" customHeight="1" x14ac:dyDescent="0.25">
      <c r="A65" s="1"/>
      <c r="B65" s="114" t="s">
        <v>130</v>
      </c>
      <c r="C65" s="115"/>
      <c r="D65" s="5" t="s">
        <v>3</v>
      </c>
      <c r="E65" s="5" t="s">
        <v>4</v>
      </c>
      <c r="F65" s="5" t="s">
        <v>34</v>
      </c>
      <c r="G65" s="4"/>
      <c r="H65" s="5" t="s">
        <v>59</v>
      </c>
      <c r="I65" s="5" t="s">
        <v>9</v>
      </c>
      <c r="J65" s="5" t="s">
        <v>10</v>
      </c>
      <c r="K65" s="5" t="s">
        <v>11</v>
      </c>
      <c r="L65" s="5" t="s">
        <v>12</v>
      </c>
      <c r="M65" s="5" t="s">
        <v>34</v>
      </c>
      <c r="N65" s="1"/>
      <c r="O65" s="5" t="s">
        <v>113</v>
      </c>
      <c r="P65" s="5" t="s">
        <v>111</v>
      </c>
      <c r="Q65" s="5" t="s">
        <v>112</v>
      </c>
      <c r="R65" s="5" t="s">
        <v>107</v>
      </c>
      <c r="S65" s="5" t="s">
        <v>108</v>
      </c>
      <c r="T65" s="5" t="s">
        <v>109</v>
      </c>
      <c r="U65" s="1"/>
      <c r="V65" s="5" t="s">
        <v>115</v>
      </c>
      <c r="W65" s="5" t="s">
        <v>116</v>
      </c>
      <c r="X65" s="5" t="s">
        <v>117</v>
      </c>
      <c r="Y65" s="5" t="s">
        <v>118</v>
      </c>
      <c r="Z65" s="1"/>
    </row>
    <row r="66" spans="1:26" x14ac:dyDescent="0.25">
      <c r="A66" s="1"/>
      <c r="B66" s="81" t="s">
        <v>19</v>
      </c>
      <c r="C66" s="3" t="s">
        <v>69</v>
      </c>
      <c r="D66" s="6">
        <v>2</v>
      </c>
      <c r="E66" s="6">
        <v>1</v>
      </c>
      <c r="F66" s="6">
        <v>-2</v>
      </c>
      <c r="G66" s="7"/>
      <c r="H66" s="6">
        <v>4</v>
      </c>
      <c r="I66" s="6">
        <v>4</v>
      </c>
      <c r="J66" s="6">
        <v>2</v>
      </c>
      <c r="K66" s="6">
        <v>2</v>
      </c>
      <c r="L66" s="6">
        <v>2</v>
      </c>
      <c r="M66" s="6">
        <v>0</v>
      </c>
      <c r="N66" s="8"/>
      <c r="O66" s="6">
        <v>2</v>
      </c>
      <c r="P66" s="6">
        <v>2</v>
      </c>
      <c r="Q66" s="6">
        <v>2</v>
      </c>
      <c r="R66" s="6">
        <v>3</v>
      </c>
      <c r="S66" s="6" t="s">
        <v>119</v>
      </c>
      <c r="T66" s="6" t="s">
        <v>119</v>
      </c>
      <c r="U66" s="1"/>
      <c r="V66" s="6" t="s">
        <v>119</v>
      </c>
      <c r="W66" s="6" t="s">
        <v>119</v>
      </c>
      <c r="X66" s="6" t="s">
        <v>119</v>
      </c>
      <c r="Y66" s="6" t="s">
        <v>119</v>
      </c>
      <c r="Z66" s="8"/>
    </row>
    <row r="67" spans="1:26" x14ac:dyDescent="0.25">
      <c r="A67" s="1"/>
      <c r="B67" s="81" t="s">
        <v>19</v>
      </c>
      <c r="C67" s="3" t="s">
        <v>62</v>
      </c>
      <c r="D67" s="6">
        <v>2</v>
      </c>
      <c r="E67" s="6">
        <v>1</v>
      </c>
      <c r="F67" s="6">
        <v>-2</v>
      </c>
      <c r="G67" s="7"/>
      <c r="H67" s="6">
        <v>4</v>
      </c>
      <c r="I67" s="6">
        <v>4</v>
      </c>
      <c r="J67" s="6">
        <v>2</v>
      </c>
      <c r="K67" s="6">
        <v>3</v>
      </c>
      <c r="L67" s="6">
        <v>1</v>
      </c>
      <c r="M67" s="6">
        <v>0</v>
      </c>
      <c r="N67" s="9"/>
      <c r="O67" s="6">
        <v>2</v>
      </c>
      <c r="P67" s="6">
        <v>2</v>
      </c>
      <c r="Q67" s="6">
        <v>2</v>
      </c>
      <c r="R67" s="6">
        <v>3</v>
      </c>
      <c r="S67" s="6" t="s">
        <v>119</v>
      </c>
      <c r="T67" s="6" t="s">
        <v>119</v>
      </c>
      <c r="U67" s="1"/>
      <c r="V67" s="6" t="s">
        <v>119</v>
      </c>
      <c r="W67" s="6" t="s">
        <v>119</v>
      </c>
      <c r="X67" s="6" t="s">
        <v>119</v>
      </c>
      <c r="Y67" s="6" t="s">
        <v>119</v>
      </c>
      <c r="Z67" s="9"/>
    </row>
    <row r="68" spans="1:26" x14ac:dyDescent="0.25">
      <c r="A68" s="1"/>
      <c r="B68" s="81" t="s">
        <v>19</v>
      </c>
      <c r="C68" s="3" t="s">
        <v>63</v>
      </c>
      <c r="D68" s="6">
        <v>2</v>
      </c>
      <c r="E68" s="6">
        <v>0</v>
      </c>
      <c r="F68" s="6">
        <v>-2</v>
      </c>
      <c r="G68" s="7"/>
      <c r="H68" s="6">
        <v>4</v>
      </c>
      <c r="I68" s="6">
        <v>4</v>
      </c>
      <c r="J68" s="6">
        <v>1</v>
      </c>
      <c r="K68" s="6">
        <v>2</v>
      </c>
      <c r="L68" s="6">
        <v>1</v>
      </c>
      <c r="M68" s="6">
        <v>0</v>
      </c>
      <c r="N68" s="9"/>
      <c r="O68" s="6">
        <v>1</v>
      </c>
      <c r="P68" s="6">
        <v>2</v>
      </c>
      <c r="Q68" s="6">
        <v>2</v>
      </c>
      <c r="R68" s="6">
        <v>2</v>
      </c>
      <c r="S68" s="6" t="s">
        <v>119</v>
      </c>
      <c r="T68" s="6" t="s">
        <v>119</v>
      </c>
      <c r="U68" s="8"/>
      <c r="V68" s="6" t="s">
        <v>119</v>
      </c>
      <c r="W68" s="6" t="s">
        <v>119</v>
      </c>
      <c r="X68" s="6">
        <v>3</v>
      </c>
      <c r="Y68" s="6">
        <v>0</v>
      </c>
      <c r="Z68" s="9"/>
    </row>
    <row r="69" spans="1:26" x14ac:dyDescent="0.25">
      <c r="A69" s="1"/>
      <c r="B69" s="81" t="s">
        <v>19</v>
      </c>
      <c r="C69" s="3" t="s">
        <v>64</v>
      </c>
      <c r="D69" s="6">
        <v>2</v>
      </c>
      <c r="E69" s="6">
        <v>0</v>
      </c>
      <c r="F69" s="6">
        <v>-2</v>
      </c>
      <c r="G69" s="7"/>
      <c r="H69" s="6">
        <v>5</v>
      </c>
      <c r="I69" s="6">
        <v>5</v>
      </c>
      <c r="J69" s="6">
        <v>4</v>
      </c>
      <c r="K69" s="6">
        <v>5</v>
      </c>
      <c r="L69" s="6">
        <v>4</v>
      </c>
      <c r="M69" s="6">
        <v>0</v>
      </c>
      <c r="N69" s="9"/>
      <c r="O69" s="6">
        <v>1</v>
      </c>
      <c r="P69" s="6">
        <v>3</v>
      </c>
      <c r="Q69" s="6">
        <v>3</v>
      </c>
      <c r="R69" s="6">
        <v>3</v>
      </c>
      <c r="S69" s="6" t="s">
        <v>119</v>
      </c>
      <c r="T69" s="6" t="s">
        <v>119</v>
      </c>
      <c r="U69" s="9"/>
      <c r="V69" s="6" t="s">
        <v>119</v>
      </c>
      <c r="W69" s="6" t="s">
        <v>119</v>
      </c>
      <c r="X69" s="6">
        <v>3</v>
      </c>
      <c r="Y69" s="6">
        <v>0</v>
      </c>
      <c r="Z69" s="9"/>
    </row>
    <row r="70" spans="1:26" x14ac:dyDescent="0.25">
      <c r="A70" s="1"/>
      <c r="B70" s="81" t="s">
        <v>19</v>
      </c>
      <c r="C70" s="3" t="s">
        <v>65</v>
      </c>
      <c r="D70" s="6">
        <v>2</v>
      </c>
      <c r="E70" s="6">
        <v>0</v>
      </c>
      <c r="F70" s="6">
        <v>-2</v>
      </c>
      <c r="G70" s="7"/>
      <c r="H70" s="6">
        <v>4</v>
      </c>
      <c r="I70" s="6">
        <v>4</v>
      </c>
      <c r="J70" s="6">
        <v>4</v>
      </c>
      <c r="K70" s="6">
        <v>4</v>
      </c>
      <c r="L70" s="6">
        <v>1</v>
      </c>
      <c r="M70" s="6">
        <v>0</v>
      </c>
      <c r="N70" s="8"/>
      <c r="O70" s="6" t="s">
        <v>119</v>
      </c>
      <c r="P70" s="6" t="s">
        <v>119</v>
      </c>
      <c r="Q70" s="6" t="s">
        <v>119</v>
      </c>
      <c r="R70" s="6" t="s">
        <v>119</v>
      </c>
      <c r="S70" s="6">
        <v>3</v>
      </c>
      <c r="T70" s="6">
        <v>1</v>
      </c>
      <c r="U70" s="9"/>
      <c r="V70" s="6" t="s">
        <v>119</v>
      </c>
      <c r="W70" s="6" t="s">
        <v>119</v>
      </c>
      <c r="X70" s="6">
        <v>3</v>
      </c>
      <c r="Y70" s="6">
        <v>1</v>
      </c>
      <c r="Z70" s="8"/>
    </row>
    <row r="71" spans="1:26" x14ac:dyDescent="0.25">
      <c r="A71" s="1"/>
      <c r="B71" s="81" t="s">
        <v>19</v>
      </c>
      <c r="C71" s="3" t="s">
        <v>66</v>
      </c>
      <c r="D71" s="6">
        <v>2</v>
      </c>
      <c r="E71" s="6">
        <v>0</v>
      </c>
      <c r="F71" s="6">
        <v>-2</v>
      </c>
      <c r="G71" s="7"/>
      <c r="H71" s="6">
        <v>4</v>
      </c>
      <c r="I71" s="6">
        <v>4</v>
      </c>
      <c r="J71" s="6">
        <v>2</v>
      </c>
      <c r="K71" s="6">
        <v>3</v>
      </c>
      <c r="L71" s="6">
        <v>2</v>
      </c>
      <c r="M71" s="6">
        <v>0</v>
      </c>
      <c r="N71" s="9"/>
      <c r="O71" s="6" t="s">
        <v>119</v>
      </c>
      <c r="P71" s="6" t="s">
        <v>119</v>
      </c>
      <c r="Q71" s="6" t="s">
        <v>119</v>
      </c>
      <c r="R71" s="6" t="s">
        <v>119</v>
      </c>
      <c r="S71" s="6" t="s">
        <v>119</v>
      </c>
      <c r="T71" s="6" t="s">
        <v>119</v>
      </c>
      <c r="U71" s="9"/>
      <c r="V71" s="6" t="s">
        <v>119</v>
      </c>
      <c r="W71" s="6" t="s">
        <v>119</v>
      </c>
      <c r="X71" s="6" t="s">
        <v>119</v>
      </c>
      <c r="Y71" s="6" t="s">
        <v>119</v>
      </c>
      <c r="Z71" s="9"/>
    </row>
    <row r="72" spans="1:26" x14ac:dyDescent="0.25">
      <c r="A72" s="1"/>
      <c r="B72" s="81" t="s">
        <v>19</v>
      </c>
      <c r="C72" s="3" t="s">
        <v>67</v>
      </c>
      <c r="D72" s="6">
        <v>2</v>
      </c>
      <c r="E72" s="6">
        <v>0</v>
      </c>
      <c r="F72" s="6">
        <v>-2</v>
      </c>
      <c r="G72" s="7"/>
      <c r="H72" s="6">
        <v>3</v>
      </c>
      <c r="I72" s="6">
        <v>4</v>
      </c>
      <c r="J72" s="6">
        <v>4</v>
      </c>
      <c r="K72" s="6">
        <v>3</v>
      </c>
      <c r="L72" s="6">
        <v>1</v>
      </c>
      <c r="M72" s="6">
        <v>0</v>
      </c>
      <c r="N72" s="9"/>
      <c r="O72" s="6">
        <v>3</v>
      </c>
      <c r="P72" s="6">
        <v>2</v>
      </c>
      <c r="Q72" s="6">
        <v>2</v>
      </c>
      <c r="R72" s="6">
        <v>2</v>
      </c>
      <c r="S72" s="6">
        <v>2</v>
      </c>
      <c r="T72" s="6">
        <v>3</v>
      </c>
      <c r="U72" s="1"/>
      <c r="V72" s="6" t="s">
        <v>119</v>
      </c>
      <c r="W72" s="6" t="s">
        <v>119</v>
      </c>
      <c r="X72" s="6">
        <v>3</v>
      </c>
      <c r="Y72" s="6">
        <v>1</v>
      </c>
      <c r="Z72" s="9"/>
    </row>
    <row r="73" spans="1:26" x14ac:dyDescent="0.25">
      <c r="A73" s="1"/>
      <c r="B73" s="81" t="s">
        <v>19</v>
      </c>
      <c r="C73" s="3" t="s">
        <v>68</v>
      </c>
      <c r="D73" s="6">
        <v>2</v>
      </c>
      <c r="E73" s="6">
        <v>0</v>
      </c>
      <c r="F73" s="6">
        <v>-2</v>
      </c>
      <c r="G73" s="7"/>
      <c r="H73" s="6">
        <v>4</v>
      </c>
      <c r="I73" s="6">
        <v>4</v>
      </c>
      <c r="J73" s="6">
        <v>4</v>
      </c>
      <c r="K73" s="6">
        <v>4</v>
      </c>
      <c r="L73" s="6">
        <v>2</v>
      </c>
      <c r="M73" s="6">
        <v>0</v>
      </c>
      <c r="N73" s="9"/>
      <c r="O73" s="6">
        <v>1</v>
      </c>
      <c r="P73" s="6">
        <v>2</v>
      </c>
      <c r="Q73" s="6">
        <v>2</v>
      </c>
      <c r="R73" s="6">
        <v>3</v>
      </c>
      <c r="S73" s="6">
        <v>3</v>
      </c>
      <c r="T73" s="6">
        <v>1</v>
      </c>
      <c r="U73" s="9"/>
      <c r="V73" s="6" t="s">
        <v>119</v>
      </c>
      <c r="W73" s="6" t="s">
        <v>119</v>
      </c>
      <c r="X73" s="6">
        <v>3</v>
      </c>
      <c r="Y73" s="6">
        <v>0</v>
      </c>
      <c r="Z73" s="9"/>
    </row>
    <row r="74" spans="1:26" x14ac:dyDescent="0.25">
      <c r="A74" s="1"/>
      <c r="B74" s="2"/>
      <c r="C74" s="21" t="s">
        <v>46</v>
      </c>
      <c r="D74" s="83">
        <f>SUM(D66:D73)/COUNT(D66:D73)</f>
        <v>2</v>
      </c>
      <c r="E74" s="83">
        <f t="shared" ref="E74:H74" si="14">SUM(E66:E73)/COUNT(E66:E73)</f>
        <v>0.25</v>
      </c>
      <c r="F74" s="83">
        <f t="shared" si="14"/>
        <v>-2</v>
      </c>
      <c r="G74" s="66"/>
      <c r="H74" s="83">
        <f t="shared" si="14"/>
        <v>4</v>
      </c>
      <c r="I74" s="83">
        <f t="shared" ref="I74" si="15">SUM(I66:I73)/COUNT(I66:I73)</f>
        <v>4.125</v>
      </c>
      <c r="J74" s="83">
        <f t="shared" ref="J74" si="16">SUM(J66:J73)/COUNT(J66:J73)</f>
        <v>2.875</v>
      </c>
      <c r="K74" s="83">
        <f t="shared" ref="K74" si="17">SUM(K66:K73)/COUNT(K66:K73)</f>
        <v>3.25</v>
      </c>
      <c r="L74" s="83">
        <f t="shared" ref="L74" si="18">SUM(L66:L73)/COUNT(L66:L73)</f>
        <v>1.75</v>
      </c>
      <c r="M74" s="83">
        <f>SUM(M66:M73)/COUNT(M66:M73)</f>
        <v>0</v>
      </c>
      <c r="N74" s="66"/>
      <c r="O74" s="83">
        <f>SUM(O66,O67,O68,O69,O72,O73)/COUNT(O66,O67,O68,O69,O72,O73)</f>
        <v>1.6666666666666667</v>
      </c>
      <c r="P74" s="83">
        <f>SUM(P66,P67,P68,P69,P72,P73)/COUNT(P66,P67,P68,P69,P72,P73)</f>
        <v>2.1666666666666665</v>
      </c>
      <c r="Q74" s="83">
        <f t="shared" ref="Q74:R74" si="19">SUM(Q66,Q67,Q68,Q69,Q72,Q73)/COUNT(Q66,Q67,Q68,Q69,Q72,Q73)</f>
        <v>2.1666666666666665</v>
      </c>
      <c r="R74" s="83">
        <f t="shared" si="19"/>
        <v>2.6666666666666665</v>
      </c>
      <c r="S74" s="83">
        <f>SUM(S70,S72,S73)/COUNT(S70,S72,S73)</f>
        <v>2.6666666666666665</v>
      </c>
      <c r="T74" s="83">
        <f>SUM(T70,T72,T73)/COUNT(T70,T72,T73)</f>
        <v>1.6666666666666667</v>
      </c>
      <c r="U74" s="66"/>
      <c r="V74" s="83">
        <v>0</v>
      </c>
      <c r="W74" s="83">
        <v>0</v>
      </c>
      <c r="X74" s="83">
        <f>SUM(X68,X69,X70,X72,X73)/COUNT(X68,X69,X70,X72,X73)</f>
        <v>3</v>
      </c>
      <c r="Y74" s="83">
        <f>SUM(Y68,Y69,Y70,Y72,Y73)/COUNT(Y68,Y69,Y70,Y72,Y73)</f>
        <v>0.4</v>
      </c>
      <c r="Z74" s="1"/>
    </row>
    <row r="75" spans="1:26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39" t="s">
        <v>95</v>
      </c>
      <c r="B76" s="40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3"/>
      <c r="C78" s="3"/>
      <c r="D78" s="113" t="s">
        <v>2</v>
      </c>
      <c r="E78" s="113"/>
      <c r="F78" s="113"/>
      <c r="G78" s="4"/>
      <c r="H78" s="106" t="s">
        <v>5</v>
      </c>
      <c r="I78" s="106"/>
      <c r="J78" s="106"/>
      <c r="K78" s="106"/>
      <c r="L78" s="106"/>
      <c r="M78" s="106"/>
      <c r="N78" s="1"/>
      <c r="O78" s="107" t="s">
        <v>110</v>
      </c>
      <c r="P78" s="108"/>
      <c r="Q78" s="108"/>
      <c r="R78" s="108"/>
      <c r="S78" s="108"/>
      <c r="T78" s="109"/>
      <c r="U78" s="1"/>
      <c r="V78" s="106" t="s">
        <v>114</v>
      </c>
      <c r="W78" s="106"/>
      <c r="X78" s="106"/>
      <c r="Y78" s="106"/>
      <c r="Z78" s="1"/>
    </row>
    <row r="79" spans="1:26" x14ac:dyDescent="0.25">
      <c r="A79" s="1"/>
      <c r="B79" s="3"/>
      <c r="C79" s="3"/>
      <c r="D79" s="113"/>
      <c r="E79" s="113"/>
      <c r="F79" s="113"/>
      <c r="G79" s="4"/>
      <c r="H79" s="106" t="s">
        <v>43</v>
      </c>
      <c r="I79" s="106"/>
      <c r="J79" s="106" t="s">
        <v>44</v>
      </c>
      <c r="K79" s="106"/>
      <c r="L79" s="106" t="s">
        <v>45</v>
      </c>
      <c r="M79" s="106"/>
      <c r="N79" s="1"/>
      <c r="O79" s="110"/>
      <c r="P79" s="111"/>
      <c r="Q79" s="111"/>
      <c r="R79" s="111"/>
      <c r="S79" s="111"/>
      <c r="T79" s="112"/>
      <c r="U79" s="1"/>
      <c r="V79" s="106"/>
      <c r="W79" s="106"/>
      <c r="X79" s="106"/>
      <c r="Y79" s="106"/>
      <c r="Z79" s="1"/>
    </row>
    <row r="80" spans="1:26" ht="30" customHeight="1" x14ac:dyDescent="0.25">
      <c r="A80" s="1"/>
      <c r="B80" s="114" t="s">
        <v>170</v>
      </c>
      <c r="C80" s="115"/>
      <c r="D80" s="5" t="s">
        <v>3</v>
      </c>
      <c r="E80" s="5" t="s">
        <v>4</v>
      </c>
      <c r="F80" s="5" t="s">
        <v>34</v>
      </c>
      <c r="G80" s="4"/>
      <c r="H80" s="5" t="s">
        <v>59</v>
      </c>
      <c r="I80" s="5" t="s">
        <v>9</v>
      </c>
      <c r="J80" s="5" t="s">
        <v>10</v>
      </c>
      <c r="K80" s="5" t="s">
        <v>11</v>
      </c>
      <c r="L80" s="5" t="s">
        <v>12</v>
      </c>
      <c r="M80" s="5" t="s">
        <v>34</v>
      </c>
      <c r="N80" s="1"/>
      <c r="O80" s="5" t="s">
        <v>113</v>
      </c>
      <c r="P80" s="5" t="s">
        <v>111</v>
      </c>
      <c r="Q80" s="5" t="s">
        <v>112</v>
      </c>
      <c r="R80" s="5" t="s">
        <v>107</v>
      </c>
      <c r="S80" s="5" t="s">
        <v>108</v>
      </c>
      <c r="T80" s="5" t="s">
        <v>109</v>
      </c>
      <c r="U80" s="1"/>
      <c r="V80" s="5" t="s">
        <v>115</v>
      </c>
      <c r="W80" s="5" t="s">
        <v>116</v>
      </c>
      <c r="X80" s="5" t="s">
        <v>117</v>
      </c>
      <c r="Y80" s="5" t="s">
        <v>118</v>
      </c>
      <c r="Z80" s="1"/>
    </row>
    <row r="81" spans="1:27" x14ac:dyDescent="0.25">
      <c r="A81" s="1"/>
      <c r="B81" s="10" t="s">
        <v>20</v>
      </c>
      <c r="C81" s="3" t="s">
        <v>100</v>
      </c>
      <c r="D81" s="6">
        <v>-1</v>
      </c>
      <c r="E81" s="6">
        <v>0</v>
      </c>
      <c r="F81" s="6">
        <v>1</v>
      </c>
      <c r="G81" s="7"/>
      <c r="H81" s="6">
        <v>2</v>
      </c>
      <c r="I81" s="6">
        <v>2</v>
      </c>
      <c r="J81" s="6">
        <v>3</v>
      </c>
      <c r="K81" s="6">
        <v>2</v>
      </c>
      <c r="L81" s="6">
        <v>3</v>
      </c>
      <c r="M81" s="6">
        <v>4</v>
      </c>
      <c r="N81" s="8"/>
      <c r="O81" s="6">
        <v>3</v>
      </c>
      <c r="P81" s="6">
        <v>1</v>
      </c>
      <c r="Q81" s="6">
        <v>1</v>
      </c>
      <c r="R81" s="6">
        <v>0</v>
      </c>
      <c r="S81" s="6" t="s">
        <v>119</v>
      </c>
      <c r="T81" s="6" t="s">
        <v>119</v>
      </c>
      <c r="U81" s="1"/>
      <c r="V81" s="19" t="s">
        <v>119</v>
      </c>
      <c r="W81" s="19" t="s">
        <v>119</v>
      </c>
      <c r="X81" s="19" t="s">
        <v>119</v>
      </c>
      <c r="Y81" s="19" t="s">
        <v>119</v>
      </c>
      <c r="Z81" s="8"/>
    </row>
    <row r="82" spans="1:27" ht="30" customHeight="1" x14ac:dyDescent="0.25">
      <c r="A82" s="1"/>
      <c r="B82" s="10" t="s">
        <v>20</v>
      </c>
      <c r="C82" s="3" t="s">
        <v>121</v>
      </c>
      <c r="D82" s="6">
        <v>1</v>
      </c>
      <c r="E82" s="6">
        <v>2</v>
      </c>
      <c r="F82" s="6">
        <v>2</v>
      </c>
      <c r="G82" s="7"/>
      <c r="H82" s="6">
        <v>3</v>
      </c>
      <c r="I82" s="6">
        <v>4</v>
      </c>
      <c r="J82" s="6">
        <v>3</v>
      </c>
      <c r="K82" s="6">
        <v>4</v>
      </c>
      <c r="L82" s="6">
        <v>1</v>
      </c>
      <c r="M82" s="6">
        <v>4</v>
      </c>
      <c r="N82" s="9"/>
      <c r="O82" s="6">
        <v>3</v>
      </c>
      <c r="P82" s="6">
        <v>2</v>
      </c>
      <c r="Q82" s="6">
        <v>2</v>
      </c>
      <c r="R82" s="6">
        <v>1</v>
      </c>
      <c r="S82" s="6" t="s">
        <v>119</v>
      </c>
      <c r="T82" s="6" t="s">
        <v>119</v>
      </c>
      <c r="U82" s="1"/>
      <c r="V82" s="19" t="s">
        <v>119</v>
      </c>
      <c r="W82" s="19" t="s">
        <v>119</v>
      </c>
      <c r="X82" s="19" t="s">
        <v>119</v>
      </c>
      <c r="Y82" s="19" t="s">
        <v>119</v>
      </c>
      <c r="Z82" s="9"/>
    </row>
    <row r="83" spans="1:27" ht="45" x14ac:dyDescent="0.25">
      <c r="A83" s="1"/>
      <c r="B83" s="97" t="s">
        <v>19</v>
      </c>
      <c r="C83" s="3" t="s">
        <v>156</v>
      </c>
      <c r="D83" s="6">
        <v>1</v>
      </c>
      <c r="E83" s="6">
        <v>0</v>
      </c>
      <c r="F83" s="6">
        <v>-2</v>
      </c>
      <c r="G83" s="7"/>
      <c r="H83" s="6">
        <v>4</v>
      </c>
      <c r="I83" s="6">
        <v>5</v>
      </c>
      <c r="J83" s="6">
        <v>3</v>
      </c>
      <c r="K83" s="6">
        <v>4</v>
      </c>
      <c r="L83" s="6">
        <v>2</v>
      </c>
      <c r="M83" s="6">
        <v>1</v>
      </c>
      <c r="N83" s="9"/>
      <c r="O83" s="6">
        <v>2</v>
      </c>
      <c r="P83" s="6">
        <v>2</v>
      </c>
      <c r="Q83" s="6">
        <v>1</v>
      </c>
      <c r="R83" s="6">
        <v>1</v>
      </c>
      <c r="S83" s="6">
        <v>2</v>
      </c>
      <c r="T83" s="6">
        <v>1</v>
      </c>
      <c r="U83" s="8"/>
      <c r="V83" s="19">
        <v>3</v>
      </c>
      <c r="W83" s="19">
        <v>1</v>
      </c>
      <c r="X83" s="19">
        <v>3</v>
      </c>
      <c r="Y83" s="19">
        <v>1</v>
      </c>
      <c r="Z83" s="9"/>
    </row>
    <row r="84" spans="1:27" ht="45" x14ac:dyDescent="0.25">
      <c r="A84" s="1"/>
      <c r="B84" s="97" t="s">
        <v>19</v>
      </c>
      <c r="C84" s="3" t="s">
        <v>157</v>
      </c>
      <c r="D84" s="6">
        <v>2</v>
      </c>
      <c r="E84" s="6">
        <v>0</v>
      </c>
      <c r="F84" s="6">
        <v>-2</v>
      </c>
      <c r="G84" s="7"/>
      <c r="H84" s="6">
        <v>3</v>
      </c>
      <c r="I84" s="6">
        <v>4</v>
      </c>
      <c r="J84" s="6">
        <v>2</v>
      </c>
      <c r="K84" s="6">
        <v>4</v>
      </c>
      <c r="L84" s="6">
        <v>1</v>
      </c>
      <c r="M84" s="6">
        <v>1</v>
      </c>
      <c r="N84" s="9"/>
      <c r="O84" s="6">
        <v>2</v>
      </c>
      <c r="P84" s="6">
        <v>2</v>
      </c>
      <c r="Q84" s="6">
        <v>2</v>
      </c>
      <c r="R84" s="6">
        <v>1</v>
      </c>
      <c r="S84" s="6">
        <v>3</v>
      </c>
      <c r="T84" s="6">
        <v>0</v>
      </c>
      <c r="U84" s="9"/>
      <c r="V84" s="19" t="s">
        <v>119</v>
      </c>
      <c r="W84" s="19" t="s">
        <v>119</v>
      </c>
      <c r="X84" s="19">
        <v>2</v>
      </c>
      <c r="Y84" s="19">
        <v>0</v>
      </c>
      <c r="Z84" s="9"/>
    </row>
    <row r="85" spans="1:27" ht="45" x14ac:dyDescent="0.25">
      <c r="A85" s="1"/>
      <c r="B85" s="10" t="s">
        <v>20</v>
      </c>
      <c r="C85" s="3" t="s">
        <v>177</v>
      </c>
      <c r="D85" s="6">
        <v>2</v>
      </c>
      <c r="E85" s="6">
        <v>0</v>
      </c>
      <c r="F85" s="6">
        <v>-2</v>
      </c>
      <c r="G85" s="7"/>
      <c r="H85" s="6">
        <v>4</v>
      </c>
      <c r="I85" s="6">
        <v>4</v>
      </c>
      <c r="J85" s="6">
        <v>2</v>
      </c>
      <c r="K85" s="6">
        <v>4</v>
      </c>
      <c r="L85" s="6">
        <v>2</v>
      </c>
      <c r="M85" s="6">
        <v>1</v>
      </c>
      <c r="N85" s="8"/>
      <c r="O85" s="6">
        <v>1</v>
      </c>
      <c r="P85" s="6">
        <v>2</v>
      </c>
      <c r="Q85" s="6">
        <v>2</v>
      </c>
      <c r="R85" s="6">
        <v>3</v>
      </c>
      <c r="S85" s="6">
        <v>3</v>
      </c>
      <c r="T85" s="6">
        <v>0</v>
      </c>
      <c r="U85" s="9"/>
      <c r="V85" s="19" t="s">
        <v>119</v>
      </c>
      <c r="W85" s="19" t="s">
        <v>119</v>
      </c>
      <c r="X85" s="19" t="s">
        <v>119</v>
      </c>
      <c r="Y85" s="19" t="s">
        <v>119</v>
      </c>
      <c r="Z85" s="8"/>
    </row>
    <row r="86" spans="1:27" ht="30" x14ac:dyDescent="0.25">
      <c r="A86" s="1"/>
      <c r="B86" s="10" t="s">
        <v>20</v>
      </c>
      <c r="C86" s="3" t="s">
        <v>131</v>
      </c>
      <c r="D86" s="6">
        <v>1</v>
      </c>
      <c r="E86" s="6">
        <v>0</v>
      </c>
      <c r="F86" s="6">
        <v>-2</v>
      </c>
      <c r="G86" s="7"/>
      <c r="H86" s="6">
        <v>4</v>
      </c>
      <c r="I86" s="6">
        <v>4</v>
      </c>
      <c r="J86" s="6">
        <v>2</v>
      </c>
      <c r="K86" s="6">
        <v>4</v>
      </c>
      <c r="L86" s="6">
        <v>2</v>
      </c>
      <c r="M86" s="6">
        <v>0</v>
      </c>
      <c r="N86" s="9"/>
      <c r="O86" s="6">
        <v>2</v>
      </c>
      <c r="P86" s="6">
        <v>2</v>
      </c>
      <c r="Q86" s="6">
        <v>1</v>
      </c>
      <c r="R86" s="6">
        <v>1</v>
      </c>
      <c r="S86" s="6">
        <v>2</v>
      </c>
      <c r="T86" s="6">
        <v>1</v>
      </c>
      <c r="U86" s="9"/>
      <c r="V86" s="19" t="s">
        <v>119</v>
      </c>
      <c r="W86" s="19" t="s">
        <v>119</v>
      </c>
      <c r="X86" s="19" t="s">
        <v>119</v>
      </c>
      <c r="Y86" s="19" t="s">
        <v>119</v>
      </c>
      <c r="Z86" s="9"/>
    </row>
    <row r="87" spans="1:27" ht="30" x14ac:dyDescent="0.25">
      <c r="A87" s="1"/>
      <c r="B87" s="10" t="s">
        <v>20</v>
      </c>
      <c r="C87" s="3" t="s">
        <v>122</v>
      </c>
      <c r="D87" s="6">
        <v>2</v>
      </c>
      <c r="E87" s="6">
        <v>0</v>
      </c>
      <c r="F87" s="6">
        <v>-2</v>
      </c>
      <c r="G87" s="7"/>
      <c r="H87" s="6">
        <v>4</v>
      </c>
      <c r="I87" s="6">
        <v>4</v>
      </c>
      <c r="J87" s="6">
        <v>3</v>
      </c>
      <c r="K87" s="6">
        <v>4</v>
      </c>
      <c r="L87" s="6">
        <v>3</v>
      </c>
      <c r="M87" s="6">
        <v>0</v>
      </c>
      <c r="N87" s="9"/>
      <c r="O87" s="6">
        <v>1</v>
      </c>
      <c r="P87" s="6">
        <v>2</v>
      </c>
      <c r="Q87" s="6">
        <v>2</v>
      </c>
      <c r="R87" s="6">
        <v>3</v>
      </c>
      <c r="S87" s="6">
        <v>3</v>
      </c>
      <c r="T87" s="6">
        <v>0</v>
      </c>
      <c r="U87" s="9"/>
      <c r="V87" s="19" t="s">
        <v>119</v>
      </c>
      <c r="W87" s="19" t="s">
        <v>119</v>
      </c>
      <c r="X87" s="19" t="s">
        <v>119</v>
      </c>
      <c r="Y87" s="19" t="s">
        <v>119</v>
      </c>
      <c r="Z87" s="9"/>
    </row>
    <row r="88" spans="1:27" x14ac:dyDescent="0.25">
      <c r="A88" s="1"/>
      <c r="B88" s="2"/>
      <c r="C88" s="21" t="s">
        <v>46</v>
      </c>
      <c r="D88" s="84">
        <f>IF(COUNTIF($B81:$B87,"SI")=0,0,(SUMIF($B81:$B87,"SI",D81:D87)/COUNTIF($B81:$B87,"SI")))</f>
        <v>1.5</v>
      </c>
      <c r="E88" s="84">
        <f>IF(COUNTIF($B81:$B87,"SI")=0,0,(SUMIF($B81:$B87,"SI",E81:E87)/COUNTIF($B81:$B87,"SI")))</f>
        <v>0</v>
      </c>
      <c r="F88" s="84">
        <f>IF(COUNTIF($B81:$B87,"SI")=0,0,(SUMIF($B81:$B87,"SI",F81:F87)/COUNTIF($B81:$B87,"SI")))</f>
        <v>-2</v>
      </c>
      <c r="G88" s="66"/>
      <c r="H88" s="84">
        <f t="shared" ref="H88:M88" si="20">IF(COUNTIF($B81:$B87,"SI")=0,0,(SUMIF($B81:$B87,"SI",H81:H87)/COUNTIF($B81:$B87,"SI")))</f>
        <v>3.5</v>
      </c>
      <c r="I88" s="84">
        <f t="shared" si="20"/>
        <v>4.5</v>
      </c>
      <c r="J88" s="84">
        <f>IF(COUNTIF($B81:$B87,"SI")=0,0,(SUMIF($B81:$B87,"SI",J81:J87)/COUNTIF($B81:$B87,"SI")))</f>
        <v>2.5</v>
      </c>
      <c r="K88" s="84">
        <f t="shared" si="20"/>
        <v>4</v>
      </c>
      <c r="L88" s="84">
        <f t="shared" si="20"/>
        <v>1.5</v>
      </c>
      <c r="M88" s="84">
        <f t="shared" si="20"/>
        <v>1</v>
      </c>
      <c r="N88" s="66"/>
      <c r="O88" s="84">
        <f t="shared" ref="O88:R88" si="21">IF(COUNTIF($B81:$B87,"SI")=0,0,(SUMIF($B81:$B87,"SI",O81:O87)/COUNTIF($B81:$B87,"SI")))</f>
        <v>2</v>
      </c>
      <c r="P88" s="84">
        <f t="shared" si="21"/>
        <v>2</v>
      </c>
      <c r="Q88" s="84">
        <f t="shared" si="21"/>
        <v>1.5</v>
      </c>
      <c r="R88" s="84">
        <f t="shared" si="21"/>
        <v>1</v>
      </c>
      <c r="S88" s="84">
        <f>IF(AND(B81="NO",B83="NO",B84="NO",B85="NO",B86="NO",B87="NO"),0,SUM(IF($B83="SI",S83,0),IF($B84="SI",S84,0),IF($B85="SI",S85,0),IF($B86="SI",S86,0),IF($B87="SI",S87,0))/SUM(IF($B83="SI",1,0),IF($B84="SI",1,0),IF($B85="SI",1,0),IF($B86="SI",1,0),IF($B87="SI",1,0)))</f>
        <v>2.5</v>
      </c>
      <c r="T88" s="84">
        <f>IF(AND(B83="NO",B84="NO",B85="NO",B86="NO",B87="NO"),0,SUM(IF($B83="SI",T83,0),IF($B84="SI",T84,0),IF($B85="SI",T85,0),IF($B86="SI",T86,0),IF($B87="SI",T87,0))/SUM(IF($B83="SI",1,0),IF($B84="SI",1,0),IF($B85="SI",1,0),IF($B86="SI",1,0),IF($B87="SI",1,0)))</f>
        <v>0.5</v>
      </c>
      <c r="U88" s="66"/>
      <c r="V88" s="84">
        <v>3</v>
      </c>
      <c r="W88" s="84">
        <v>1</v>
      </c>
      <c r="X88" s="84">
        <v>2.5</v>
      </c>
      <c r="Y88" s="84">
        <v>0.5</v>
      </c>
      <c r="Z88" s="1"/>
      <c r="AA88" s="14">
        <f>IF(AND(B34="NO",B35="NO",B36="NO",B38="NO"),0,SUM(IF($B34="SI",V34,0),IF($B35="SI",V35,0),IF($B36="SI",V36,0),IF($B38="SI",V38,0))/SUM(IF($B34="SI",1,0),IF($B35="SI",1,0),IF($B36="SI",1,0),IF($B38="SI",1,0)))</f>
        <v>0</v>
      </c>
    </row>
    <row r="89" spans="1:27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7" x14ac:dyDescent="0.25">
      <c r="A90" s="42" t="s">
        <v>96</v>
      </c>
      <c r="B90" s="43"/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7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7" ht="15" customHeight="1" x14ac:dyDescent="0.25">
      <c r="A92" s="1"/>
      <c r="B92" s="3"/>
      <c r="C92" s="3"/>
      <c r="D92" s="113" t="s">
        <v>2</v>
      </c>
      <c r="E92" s="113"/>
      <c r="F92" s="113"/>
      <c r="G92" s="4"/>
      <c r="H92" s="106" t="s">
        <v>5</v>
      </c>
      <c r="I92" s="106"/>
      <c r="J92" s="106"/>
      <c r="K92" s="106"/>
      <c r="L92" s="106"/>
      <c r="M92" s="106"/>
      <c r="N92" s="1"/>
      <c r="O92" s="107" t="s">
        <v>110</v>
      </c>
      <c r="P92" s="108"/>
      <c r="Q92" s="108"/>
      <c r="R92" s="108"/>
      <c r="S92" s="108"/>
      <c r="T92" s="109"/>
      <c r="U92" s="1"/>
      <c r="V92" s="106" t="s">
        <v>114</v>
      </c>
      <c r="W92" s="106"/>
      <c r="X92" s="106"/>
      <c r="Y92" s="106"/>
      <c r="Z92" s="1"/>
    </row>
    <row r="93" spans="1:27" x14ac:dyDescent="0.25">
      <c r="A93" s="1"/>
      <c r="B93" s="3"/>
      <c r="C93" s="3"/>
      <c r="D93" s="113"/>
      <c r="E93" s="113"/>
      <c r="F93" s="113"/>
      <c r="G93" s="4"/>
      <c r="H93" s="106" t="s">
        <v>43</v>
      </c>
      <c r="I93" s="106"/>
      <c r="J93" s="106" t="s">
        <v>44</v>
      </c>
      <c r="K93" s="106"/>
      <c r="L93" s="106" t="s">
        <v>45</v>
      </c>
      <c r="M93" s="106"/>
      <c r="N93" s="1"/>
      <c r="O93" s="110"/>
      <c r="P93" s="111"/>
      <c r="Q93" s="111"/>
      <c r="R93" s="111"/>
      <c r="S93" s="111"/>
      <c r="T93" s="112"/>
      <c r="U93" s="1"/>
      <c r="V93" s="106"/>
      <c r="W93" s="106"/>
      <c r="X93" s="106"/>
      <c r="Y93" s="106"/>
      <c r="Z93" s="1"/>
    </row>
    <row r="94" spans="1:27" ht="30" customHeight="1" x14ac:dyDescent="0.25">
      <c r="A94" s="1"/>
      <c r="B94" s="114" t="s">
        <v>171</v>
      </c>
      <c r="C94" s="115"/>
      <c r="D94" s="5" t="s">
        <v>3</v>
      </c>
      <c r="E94" s="5" t="s">
        <v>4</v>
      </c>
      <c r="F94" s="5" t="s">
        <v>34</v>
      </c>
      <c r="G94" s="4"/>
      <c r="H94" s="5" t="s">
        <v>59</v>
      </c>
      <c r="I94" s="5" t="s">
        <v>9</v>
      </c>
      <c r="J94" s="5" t="s">
        <v>10</v>
      </c>
      <c r="K94" s="5" t="s">
        <v>11</v>
      </c>
      <c r="L94" s="5" t="s">
        <v>12</v>
      </c>
      <c r="M94" s="5" t="s">
        <v>34</v>
      </c>
      <c r="N94" s="1"/>
      <c r="O94" s="5" t="s">
        <v>113</v>
      </c>
      <c r="P94" s="5" t="s">
        <v>111</v>
      </c>
      <c r="Q94" s="5" t="s">
        <v>112</v>
      </c>
      <c r="R94" s="5" t="s">
        <v>107</v>
      </c>
      <c r="S94" s="5" t="s">
        <v>108</v>
      </c>
      <c r="T94" s="5" t="s">
        <v>109</v>
      </c>
      <c r="U94" s="1"/>
      <c r="V94" s="5" t="s">
        <v>115</v>
      </c>
      <c r="W94" s="5" t="s">
        <v>116</v>
      </c>
      <c r="X94" s="5" t="s">
        <v>117</v>
      </c>
      <c r="Y94" s="5" t="s">
        <v>118</v>
      </c>
      <c r="Z94" s="1"/>
    </row>
    <row r="95" spans="1:27" ht="30" x14ac:dyDescent="0.25">
      <c r="A95" s="1"/>
      <c r="B95" s="10" t="s">
        <v>20</v>
      </c>
      <c r="C95" s="3" t="s">
        <v>101</v>
      </c>
      <c r="D95" s="6">
        <v>0</v>
      </c>
      <c r="E95" s="6">
        <v>1</v>
      </c>
      <c r="F95" s="6">
        <v>2</v>
      </c>
      <c r="G95" s="7"/>
      <c r="H95" s="6">
        <v>2</v>
      </c>
      <c r="I95" s="6">
        <v>2</v>
      </c>
      <c r="J95" s="6">
        <v>4</v>
      </c>
      <c r="K95" s="6">
        <v>3</v>
      </c>
      <c r="L95" s="6">
        <v>4</v>
      </c>
      <c r="M95" s="6">
        <v>5</v>
      </c>
      <c r="N95" s="8"/>
      <c r="O95" s="6">
        <v>3</v>
      </c>
      <c r="P95" s="6">
        <v>2</v>
      </c>
      <c r="Q95" s="6">
        <v>1</v>
      </c>
      <c r="R95" s="6">
        <v>1</v>
      </c>
      <c r="S95" s="6">
        <v>1</v>
      </c>
      <c r="T95" s="6">
        <v>3</v>
      </c>
      <c r="U95" s="1"/>
      <c r="V95" s="19" t="s">
        <v>119</v>
      </c>
      <c r="W95" s="19" t="s">
        <v>119</v>
      </c>
      <c r="X95" s="19" t="s">
        <v>119</v>
      </c>
      <c r="Y95" s="19" t="s">
        <v>119</v>
      </c>
      <c r="Z95" s="8"/>
    </row>
    <row r="96" spans="1:27" ht="30" x14ac:dyDescent="0.25">
      <c r="A96" s="1"/>
      <c r="B96" s="10" t="s">
        <v>20</v>
      </c>
      <c r="C96" s="3" t="s">
        <v>102</v>
      </c>
      <c r="D96" s="6">
        <v>2</v>
      </c>
      <c r="E96" s="6">
        <v>1</v>
      </c>
      <c r="F96" s="6">
        <v>1</v>
      </c>
      <c r="G96" s="7"/>
      <c r="H96" s="6">
        <v>4</v>
      </c>
      <c r="I96" s="6">
        <v>5</v>
      </c>
      <c r="J96" s="6">
        <v>2</v>
      </c>
      <c r="K96" s="6">
        <v>5</v>
      </c>
      <c r="L96" s="6">
        <v>4</v>
      </c>
      <c r="M96" s="6">
        <v>2</v>
      </c>
      <c r="N96" s="9"/>
      <c r="O96" s="6">
        <v>1</v>
      </c>
      <c r="P96" s="6">
        <v>3</v>
      </c>
      <c r="Q96" s="6">
        <v>3</v>
      </c>
      <c r="R96" s="6">
        <v>3</v>
      </c>
      <c r="S96" s="6" t="s">
        <v>119</v>
      </c>
      <c r="T96" s="6" t="s">
        <v>119</v>
      </c>
      <c r="U96" s="1"/>
      <c r="V96" s="19" t="s">
        <v>119</v>
      </c>
      <c r="W96" s="19" t="s">
        <v>119</v>
      </c>
      <c r="X96" s="19" t="s">
        <v>119</v>
      </c>
      <c r="Y96" s="19" t="s">
        <v>119</v>
      </c>
      <c r="Z96" s="9"/>
    </row>
    <row r="97" spans="1:26" ht="30" x14ac:dyDescent="0.25">
      <c r="A97" s="1"/>
      <c r="B97" s="10" t="s">
        <v>20</v>
      </c>
      <c r="C97" s="3" t="s">
        <v>149</v>
      </c>
      <c r="D97" s="6">
        <v>1</v>
      </c>
      <c r="E97" s="6">
        <v>0</v>
      </c>
      <c r="F97" s="6">
        <v>2</v>
      </c>
      <c r="G97" s="7"/>
      <c r="H97" s="6">
        <v>3</v>
      </c>
      <c r="I97" s="6">
        <v>3</v>
      </c>
      <c r="J97" s="6">
        <v>2</v>
      </c>
      <c r="K97" s="6">
        <v>2</v>
      </c>
      <c r="L97" s="6">
        <v>4</v>
      </c>
      <c r="M97" s="6">
        <v>5</v>
      </c>
      <c r="N97" s="9"/>
      <c r="O97" s="6" t="s">
        <v>119</v>
      </c>
      <c r="P97" s="6" t="s">
        <v>119</v>
      </c>
      <c r="Q97" s="6" t="s">
        <v>119</v>
      </c>
      <c r="R97" s="6" t="s">
        <v>119</v>
      </c>
      <c r="S97" s="6" t="s">
        <v>119</v>
      </c>
      <c r="T97" s="6" t="s">
        <v>119</v>
      </c>
      <c r="U97" s="8"/>
      <c r="V97" s="19" t="s">
        <v>119</v>
      </c>
      <c r="W97" s="19" t="s">
        <v>119</v>
      </c>
      <c r="X97" s="6">
        <v>3</v>
      </c>
      <c r="Y97" s="6">
        <v>1</v>
      </c>
      <c r="Z97" s="9"/>
    </row>
    <row r="98" spans="1:26" ht="30" x14ac:dyDescent="0.25">
      <c r="A98" s="1"/>
      <c r="B98" s="10" t="s">
        <v>20</v>
      </c>
      <c r="C98" s="3" t="s">
        <v>103</v>
      </c>
      <c r="D98" s="6">
        <v>2</v>
      </c>
      <c r="E98" s="6">
        <v>2</v>
      </c>
      <c r="F98" s="6">
        <v>1</v>
      </c>
      <c r="G98" s="7"/>
      <c r="H98" s="6">
        <v>4</v>
      </c>
      <c r="I98" s="6">
        <v>4</v>
      </c>
      <c r="J98" s="6">
        <v>5</v>
      </c>
      <c r="K98" s="6">
        <v>4</v>
      </c>
      <c r="L98" s="6">
        <v>3</v>
      </c>
      <c r="M98" s="6">
        <v>4</v>
      </c>
      <c r="N98" s="9"/>
      <c r="O98" s="6" t="s">
        <v>119</v>
      </c>
      <c r="P98" s="6" t="s">
        <v>119</v>
      </c>
      <c r="Q98" s="6" t="s">
        <v>119</v>
      </c>
      <c r="R98" s="6" t="s">
        <v>119</v>
      </c>
      <c r="S98" s="6" t="s">
        <v>119</v>
      </c>
      <c r="T98" s="6" t="s">
        <v>119</v>
      </c>
      <c r="U98" s="9"/>
      <c r="V98" s="19" t="s">
        <v>119</v>
      </c>
      <c r="W98" s="19" t="s">
        <v>119</v>
      </c>
      <c r="X98" s="19" t="s">
        <v>119</v>
      </c>
      <c r="Y98" s="19" t="s">
        <v>119</v>
      </c>
      <c r="Z98" s="9"/>
    </row>
    <row r="99" spans="1:26" x14ac:dyDescent="0.25">
      <c r="A99" s="1"/>
      <c r="B99" s="2"/>
      <c r="C99" s="21" t="s">
        <v>46</v>
      </c>
      <c r="D99" s="85">
        <f>IF(COUNTIF($B95:$B98,"SI")=0,0,(SUMIF($B95:$B98,"SI",D95:D98)/COUNTIF($B95:$B98,"SI")))</f>
        <v>0</v>
      </c>
      <c r="E99" s="85">
        <f t="shared" ref="E99:F99" si="22">IF(COUNTIF($B95:$B98,"SI")=0,0,(SUMIF($B95:$B98,"SI",E95:E98)/COUNTIF($B95:$B98,"SI")))</f>
        <v>0</v>
      </c>
      <c r="F99" s="85">
        <f t="shared" si="22"/>
        <v>0</v>
      </c>
      <c r="G99" s="66"/>
      <c r="H99" s="85">
        <f t="shared" ref="H99:M99" si="23">IF(COUNTIF($B95:$B98,"SI")=0,0,(SUMIF($B95:$B98,"SI",H95:H98)/COUNTIF($B95:$B98,"SI")))</f>
        <v>0</v>
      </c>
      <c r="I99" s="85">
        <f t="shared" si="23"/>
        <v>0</v>
      </c>
      <c r="J99" s="85">
        <f t="shared" si="23"/>
        <v>0</v>
      </c>
      <c r="K99" s="85">
        <f t="shared" si="23"/>
        <v>0</v>
      </c>
      <c r="L99" s="85">
        <f t="shared" si="23"/>
        <v>0</v>
      </c>
      <c r="M99" s="85">
        <f t="shared" si="23"/>
        <v>0</v>
      </c>
      <c r="N99" s="66"/>
      <c r="O99" s="85">
        <f>IF(COUNTIF($B95:$B96,"SI")=0,0,(SUMIF($B95:$B96,"SI",O95:O96)/COUNTIF($B95:$B96,"SI")))</f>
        <v>0</v>
      </c>
      <c r="P99" s="85">
        <f>IF(COUNTIF($B95:$B96,"SI")=0,0,(SUMIF($B95:$B96,"SI",P95:P96)/COUNTIF($B95:$B96,"SI")))</f>
        <v>0</v>
      </c>
      <c r="Q99" s="85">
        <f>IF(COUNTIF($B95:$B96,"SI")=0,0,(SUMIF($B95:$B96,"SI",Q95:Q96)/COUNTIF($B95:$B96,"SI")))</f>
        <v>0</v>
      </c>
      <c r="R99" s="85">
        <f>IF(COUNTIF($B95:$B96,"SI")=0,0,(SUMIF($B95:$B96,"SI",R95:R96)/COUNTIF($B95:$B96,"SI")))</f>
        <v>0</v>
      </c>
      <c r="S99" s="85">
        <f>IF(COUNTIF($B95,"SI")=0,0,(SUMIF($B95,"SI",S95)/COUNTIF($B95,"SI")))</f>
        <v>0</v>
      </c>
      <c r="T99" s="85">
        <f>IF(COUNTIF($B95,"SI")=0,0,(SUMIF($B95,"SI",T95)/COUNTIF($B95,"SI")))</f>
        <v>0</v>
      </c>
      <c r="U99" s="67"/>
      <c r="V99" s="85">
        <v>0</v>
      </c>
      <c r="W99" s="85">
        <v>0</v>
      </c>
      <c r="X99" s="85">
        <f>IF($B97="SI",X97,0)</f>
        <v>0</v>
      </c>
      <c r="Y99" s="85">
        <f>IF($B97="SI",Y97,0)</f>
        <v>0</v>
      </c>
      <c r="Z99" s="9"/>
    </row>
    <row r="100" spans="1:26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45" t="s">
        <v>97</v>
      </c>
      <c r="B101" s="46"/>
      <c r="C101" s="46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3"/>
      <c r="C103" s="3"/>
      <c r="D103" s="113" t="s">
        <v>2</v>
      </c>
      <c r="E103" s="113"/>
      <c r="F103" s="113"/>
      <c r="G103" s="4"/>
      <c r="H103" s="106" t="s">
        <v>5</v>
      </c>
      <c r="I103" s="106"/>
      <c r="J103" s="106"/>
      <c r="K103" s="106"/>
      <c r="L103" s="106"/>
      <c r="M103" s="106"/>
      <c r="N103" s="1"/>
      <c r="O103" s="107" t="s">
        <v>110</v>
      </c>
      <c r="P103" s="108"/>
      <c r="Q103" s="108"/>
      <c r="R103" s="108"/>
      <c r="S103" s="108"/>
      <c r="T103" s="109"/>
      <c r="U103" s="1"/>
      <c r="V103" s="106" t="s">
        <v>114</v>
      </c>
      <c r="W103" s="106"/>
      <c r="X103" s="106"/>
      <c r="Y103" s="106"/>
      <c r="Z103" s="1"/>
    </row>
    <row r="104" spans="1:26" x14ac:dyDescent="0.25">
      <c r="A104" s="1"/>
      <c r="B104" s="3"/>
      <c r="C104" s="3"/>
      <c r="D104" s="113"/>
      <c r="E104" s="113"/>
      <c r="F104" s="113"/>
      <c r="G104" s="4"/>
      <c r="H104" s="106" t="s">
        <v>43</v>
      </c>
      <c r="I104" s="106"/>
      <c r="J104" s="106" t="s">
        <v>44</v>
      </c>
      <c r="K104" s="106"/>
      <c r="L104" s="106" t="s">
        <v>45</v>
      </c>
      <c r="M104" s="106"/>
      <c r="N104" s="1"/>
      <c r="O104" s="110"/>
      <c r="P104" s="111"/>
      <c r="Q104" s="111"/>
      <c r="R104" s="111"/>
      <c r="S104" s="111"/>
      <c r="T104" s="112"/>
      <c r="U104" s="1"/>
      <c r="V104" s="106"/>
      <c r="W104" s="106"/>
      <c r="X104" s="106"/>
      <c r="Y104" s="106"/>
      <c r="Z104" s="1"/>
    </row>
    <row r="105" spans="1:26" ht="30" customHeight="1" x14ac:dyDescent="0.25">
      <c r="A105" s="1"/>
      <c r="B105" s="114" t="s">
        <v>172</v>
      </c>
      <c r="C105" s="115"/>
      <c r="D105" s="5" t="s">
        <v>3</v>
      </c>
      <c r="E105" s="5" t="s">
        <v>4</v>
      </c>
      <c r="F105" s="5" t="s">
        <v>34</v>
      </c>
      <c r="G105" s="4"/>
      <c r="H105" s="5" t="s">
        <v>59</v>
      </c>
      <c r="I105" s="5" t="s">
        <v>9</v>
      </c>
      <c r="J105" s="5" t="s">
        <v>10</v>
      </c>
      <c r="K105" s="5" t="s">
        <v>11</v>
      </c>
      <c r="L105" s="5" t="s">
        <v>12</v>
      </c>
      <c r="M105" s="5" t="s">
        <v>34</v>
      </c>
      <c r="N105" s="1"/>
      <c r="O105" s="5" t="s">
        <v>113</v>
      </c>
      <c r="P105" s="5" t="s">
        <v>111</v>
      </c>
      <c r="Q105" s="5" t="s">
        <v>112</v>
      </c>
      <c r="R105" s="5" t="s">
        <v>107</v>
      </c>
      <c r="S105" s="5" t="s">
        <v>108</v>
      </c>
      <c r="T105" s="5" t="s">
        <v>109</v>
      </c>
      <c r="U105" s="1"/>
      <c r="V105" s="5" t="s">
        <v>115</v>
      </c>
      <c r="W105" s="5" t="s">
        <v>116</v>
      </c>
      <c r="X105" s="5" t="s">
        <v>117</v>
      </c>
      <c r="Y105" s="5" t="s">
        <v>118</v>
      </c>
      <c r="Z105" s="1"/>
    </row>
    <row r="106" spans="1:26" ht="30" x14ac:dyDescent="0.25">
      <c r="A106" s="1"/>
      <c r="B106" s="81" t="s">
        <v>19</v>
      </c>
      <c r="C106" s="3" t="s">
        <v>132</v>
      </c>
      <c r="D106" s="6">
        <v>2</v>
      </c>
      <c r="E106" s="6">
        <v>1</v>
      </c>
      <c r="F106" s="6">
        <v>-2</v>
      </c>
      <c r="G106" s="7"/>
      <c r="H106" s="6">
        <v>4</v>
      </c>
      <c r="I106" s="6">
        <v>4</v>
      </c>
      <c r="J106" s="6">
        <v>3</v>
      </c>
      <c r="K106" s="6">
        <v>4</v>
      </c>
      <c r="L106" s="6">
        <v>3</v>
      </c>
      <c r="M106" s="6">
        <v>0</v>
      </c>
      <c r="N106" s="8"/>
      <c r="O106" s="6">
        <v>0</v>
      </c>
      <c r="P106" s="6">
        <v>3</v>
      </c>
      <c r="Q106" s="6">
        <v>3</v>
      </c>
      <c r="R106" s="6">
        <v>3</v>
      </c>
      <c r="S106" s="6">
        <v>3</v>
      </c>
      <c r="T106" s="6">
        <v>0</v>
      </c>
      <c r="U106" s="1"/>
      <c r="V106" s="19" t="s">
        <v>119</v>
      </c>
      <c r="W106" s="19" t="s">
        <v>119</v>
      </c>
      <c r="X106" s="19">
        <v>3</v>
      </c>
      <c r="Y106" s="19">
        <v>0</v>
      </c>
      <c r="Z106" s="8">
        <v>0</v>
      </c>
    </row>
    <row r="107" spans="1:26" ht="30" x14ac:dyDescent="0.25">
      <c r="A107" s="1"/>
      <c r="B107" s="81" t="s">
        <v>19</v>
      </c>
      <c r="C107" s="3" t="s">
        <v>133</v>
      </c>
      <c r="D107" s="6">
        <v>2</v>
      </c>
      <c r="E107" s="6">
        <v>0</v>
      </c>
      <c r="F107" s="6">
        <v>-2</v>
      </c>
      <c r="G107" s="7"/>
      <c r="H107" s="6">
        <v>3</v>
      </c>
      <c r="I107" s="6">
        <v>3</v>
      </c>
      <c r="J107" s="6">
        <v>2</v>
      </c>
      <c r="K107" s="6">
        <v>3</v>
      </c>
      <c r="L107" s="6">
        <v>3</v>
      </c>
      <c r="M107" s="6">
        <v>0</v>
      </c>
      <c r="N107" s="9"/>
      <c r="O107" s="6">
        <v>0</v>
      </c>
      <c r="P107" s="6">
        <v>1</v>
      </c>
      <c r="Q107" s="6">
        <v>2</v>
      </c>
      <c r="R107" s="6">
        <v>3</v>
      </c>
      <c r="S107" s="6">
        <v>3</v>
      </c>
      <c r="T107" s="6">
        <v>0</v>
      </c>
      <c r="U107" s="1"/>
      <c r="V107" s="19" t="s">
        <v>119</v>
      </c>
      <c r="W107" s="19" t="s">
        <v>119</v>
      </c>
      <c r="X107" s="19">
        <v>3</v>
      </c>
      <c r="Y107" s="19">
        <v>0</v>
      </c>
      <c r="Z107" s="9"/>
    </row>
    <row r="108" spans="1:26" x14ac:dyDescent="0.25">
      <c r="A108" s="1"/>
      <c r="B108" s="81" t="s">
        <v>19</v>
      </c>
      <c r="C108" s="3" t="s">
        <v>134</v>
      </c>
      <c r="D108" s="6">
        <v>2</v>
      </c>
      <c r="E108" s="6">
        <v>0</v>
      </c>
      <c r="F108" s="6">
        <v>-2</v>
      </c>
      <c r="G108" s="7"/>
      <c r="H108" s="6">
        <v>5</v>
      </c>
      <c r="I108" s="6">
        <v>5</v>
      </c>
      <c r="J108" s="6">
        <v>4</v>
      </c>
      <c r="K108" s="6">
        <v>5</v>
      </c>
      <c r="L108" s="6">
        <v>4</v>
      </c>
      <c r="M108" s="6">
        <v>0</v>
      </c>
      <c r="N108" s="9"/>
      <c r="O108" s="6">
        <v>0</v>
      </c>
      <c r="P108" s="6">
        <v>3</v>
      </c>
      <c r="Q108" s="6">
        <v>3</v>
      </c>
      <c r="R108" s="6">
        <v>3</v>
      </c>
      <c r="S108" s="6">
        <v>3</v>
      </c>
      <c r="T108" s="6">
        <v>0</v>
      </c>
      <c r="U108" s="8"/>
      <c r="V108" s="19" t="s">
        <v>119</v>
      </c>
      <c r="W108" s="19" t="s">
        <v>119</v>
      </c>
      <c r="X108" s="19">
        <v>3</v>
      </c>
      <c r="Y108" s="19">
        <v>0</v>
      </c>
      <c r="Z108" s="9"/>
    </row>
    <row r="109" spans="1:26" ht="30" x14ac:dyDescent="0.25">
      <c r="A109" s="1"/>
      <c r="B109" s="81" t="s">
        <v>19</v>
      </c>
      <c r="C109" s="3" t="s">
        <v>135</v>
      </c>
      <c r="D109" s="6">
        <v>2</v>
      </c>
      <c r="E109" s="6">
        <v>0</v>
      </c>
      <c r="F109" s="6">
        <v>-2</v>
      </c>
      <c r="G109" s="7"/>
      <c r="H109" s="6">
        <v>4</v>
      </c>
      <c r="I109" s="6">
        <v>4</v>
      </c>
      <c r="J109" s="6">
        <v>3</v>
      </c>
      <c r="K109" s="6">
        <v>4</v>
      </c>
      <c r="L109" s="6">
        <v>3</v>
      </c>
      <c r="M109" s="6">
        <v>0</v>
      </c>
      <c r="N109" s="9"/>
      <c r="O109" s="6" t="s">
        <v>119</v>
      </c>
      <c r="P109" s="6" t="s">
        <v>119</v>
      </c>
      <c r="Q109" s="6" t="s">
        <v>119</v>
      </c>
      <c r="R109" s="6" t="s">
        <v>119</v>
      </c>
      <c r="S109" s="6">
        <v>3</v>
      </c>
      <c r="T109" s="6">
        <v>0</v>
      </c>
      <c r="U109" s="9"/>
      <c r="V109" s="19" t="s">
        <v>119</v>
      </c>
      <c r="W109" s="19" t="s">
        <v>119</v>
      </c>
      <c r="X109" s="19" t="s">
        <v>119</v>
      </c>
      <c r="Y109" s="19" t="s">
        <v>119</v>
      </c>
      <c r="Z109" s="9"/>
    </row>
    <row r="110" spans="1:26" ht="30" x14ac:dyDescent="0.25">
      <c r="A110" s="1"/>
      <c r="B110" s="10" t="s">
        <v>20</v>
      </c>
      <c r="C110" s="3" t="s">
        <v>136</v>
      </c>
      <c r="D110" s="6">
        <v>-1</v>
      </c>
      <c r="E110" s="6">
        <v>1</v>
      </c>
      <c r="F110" s="6">
        <v>2</v>
      </c>
      <c r="G110" s="7"/>
      <c r="H110" s="6">
        <v>3</v>
      </c>
      <c r="I110" s="6">
        <v>3</v>
      </c>
      <c r="J110" s="6">
        <v>3</v>
      </c>
      <c r="K110" s="6">
        <v>3</v>
      </c>
      <c r="L110" s="6">
        <v>0</v>
      </c>
      <c r="M110" s="6">
        <v>5</v>
      </c>
      <c r="N110" s="8"/>
      <c r="O110" s="6">
        <v>3</v>
      </c>
      <c r="P110" s="6">
        <v>2</v>
      </c>
      <c r="Q110" s="6">
        <v>1</v>
      </c>
      <c r="R110" s="6">
        <v>1</v>
      </c>
      <c r="S110" s="6">
        <v>0</v>
      </c>
      <c r="T110" s="6">
        <v>3</v>
      </c>
      <c r="U110" s="9"/>
      <c r="V110" s="19" t="s">
        <v>119</v>
      </c>
      <c r="W110" s="19" t="s">
        <v>119</v>
      </c>
      <c r="X110" s="19">
        <v>0</v>
      </c>
      <c r="Y110" s="19">
        <v>3</v>
      </c>
      <c r="Z110" s="8"/>
    </row>
    <row r="111" spans="1:26" x14ac:dyDescent="0.25">
      <c r="A111" s="1"/>
      <c r="B111" s="10" t="s">
        <v>20</v>
      </c>
      <c r="C111" s="3" t="s">
        <v>137</v>
      </c>
      <c r="D111" s="6">
        <v>2</v>
      </c>
      <c r="E111" s="6">
        <v>0</v>
      </c>
      <c r="F111" s="6">
        <v>-2</v>
      </c>
      <c r="G111" s="7"/>
      <c r="H111" s="6">
        <v>4</v>
      </c>
      <c r="I111" s="6">
        <v>4</v>
      </c>
      <c r="J111" s="6">
        <v>2</v>
      </c>
      <c r="K111" s="6">
        <v>4</v>
      </c>
      <c r="L111" s="6">
        <v>3</v>
      </c>
      <c r="M111" s="6">
        <v>0</v>
      </c>
      <c r="N111" s="9"/>
      <c r="O111" s="6">
        <v>1</v>
      </c>
      <c r="P111" s="6">
        <v>2</v>
      </c>
      <c r="Q111" s="6">
        <v>2</v>
      </c>
      <c r="R111" s="6">
        <v>3</v>
      </c>
      <c r="S111" s="6">
        <v>3</v>
      </c>
      <c r="T111" s="6">
        <v>0</v>
      </c>
      <c r="U111" s="9"/>
      <c r="V111" s="19" t="s">
        <v>119</v>
      </c>
      <c r="W111" s="19" t="s">
        <v>119</v>
      </c>
      <c r="X111" s="19" t="s">
        <v>119</v>
      </c>
      <c r="Y111" s="19" t="s">
        <v>119</v>
      </c>
      <c r="Z111" s="9"/>
    </row>
    <row r="112" spans="1:26" x14ac:dyDescent="0.25">
      <c r="A112" s="1"/>
      <c r="B112" s="10" t="s">
        <v>20</v>
      </c>
      <c r="C112" s="3" t="s">
        <v>138</v>
      </c>
      <c r="D112" s="6">
        <v>1</v>
      </c>
      <c r="E112" s="6">
        <v>0</v>
      </c>
      <c r="F112" s="6">
        <v>-2</v>
      </c>
      <c r="G112" s="7"/>
      <c r="H112" s="6">
        <v>4</v>
      </c>
      <c r="I112" s="6">
        <v>4</v>
      </c>
      <c r="J112" s="6">
        <v>3</v>
      </c>
      <c r="K112" s="6">
        <v>4</v>
      </c>
      <c r="L112" s="6">
        <v>2</v>
      </c>
      <c r="M112" s="6">
        <v>0</v>
      </c>
      <c r="N112" s="9"/>
      <c r="O112" s="6">
        <v>0</v>
      </c>
      <c r="P112" s="6">
        <v>1</v>
      </c>
      <c r="Q112" s="6">
        <v>2</v>
      </c>
      <c r="R112" s="6">
        <v>3</v>
      </c>
      <c r="S112" s="6">
        <v>3</v>
      </c>
      <c r="T112" s="6">
        <v>0</v>
      </c>
      <c r="U112" s="9"/>
      <c r="V112" s="19" t="s">
        <v>119</v>
      </c>
      <c r="W112" s="19" t="s">
        <v>119</v>
      </c>
      <c r="X112" s="6">
        <v>3</v>
      </c>
      <c r="Y112" s="6">
        <v>1</v>
      </c>
      <c r="Z112" s="9"/>
    </row>
    <row r="113" spans="1:26" x14ac:dyDescent="0.25">
      <c r="A113" s="1"/>
      <c r="B113" s="10" t="s">
        <v>20</v>
      </c>
      <c r="C113" s="3" t="s">
        <v>139</v>
      </c>
      <c r="D113" s="6">
        <v>2</v>
      </c>
      <c r="E113" s="6">
        <v>1</v>
      </c>
      <c r="F113" s="6">
        <v>-2</v>
      </c>
      <c r="G113" s="7"/>
      <c r="H113" s="6">
        <v>3</v>
      </c>
      <c r="I113" s="6">
        <v>4</v>
      </c>
      <c r="J113" s="6">
        <v>3</v>
      </c>
      <c r="K113" s="6">
        <v>4</v>
      </c>
      <c r="L113" s="6">
        <v>2</v>
      </c>
      <c r="M113" s="6">
        <v>0</v>
      </c>
      <c r="N113" s="9"/>
      <c r="O113" s="6">
        <v>0</v>
      </c>
      <c r="P113" s="6">
        <v>2</v>
      </c>
      <c r="Q113" s="6">
        <v>2</v>
      </c>
      <c r="R113" s="6">
        <v>3</v>
      </c>
      <c r="S113" s="6">
        <v>3</v>
      </c>
      <c r="T113" s="6">
        <v>0</v>
      </c>
      <c r="U113" s="1"/>
      <c r="V113" s="19" t="s">
        <v>119</v>
      </c>
      <c r="W113" s="19" t="s">
        <v>119</v>
      </c>
      <c r="X113" s="19" t="s">
        <v>119</v>
      </c>
      <c r="Y113" s="19" t="s">
        <v>119</v>
      </c>
      <c r="Z113" s="9"/>
    </row>
    <row r="114" spans="1:26" x14ac:dyDescent="0.25">
      <c r="A114" s="1"/>
      <c r="B114" s="2"/>
      <c r="C114" s="21" t="s">
        <v>46</v>
      </c>
      <c r="D114" s="86">
        <f>SUMIF($B106:$B113,"SI",D106:D113)/COUNTIF($B106:$B113,"SI")</f>
        <v>2</v>
      </c>
      <c r="E114" s="86">
        <f>SUMIF($B106:$B113,"SI",E106:E113)/COUNTIF($B106:$B113,"SI")</f>
        <v>0.25</v>
      </c>
      <c r="F114" s="86">
        <f>SUMIF($B106:$B113,"SI",F106:F113)/COUNTIF($B106:$B113,"SI")</f>
        <v>-2</v>
      </c>
      <c r="G114" s="1"/>
      <c r="H114" s="86">
        <f t="shared" ref="H114:M114" si="24">SUMIF($B106:$B113,"SI",H106:H113)/COUNTIF($B106:$B113,"SI")</f>
        <v>4</v>
      </c>
      <c r="I114" s="86">
        <f t="shared" si="24"/>
        <v>4</v>
      </c>
      <c r="J114" s="86">
        <f t="shared" si="24"/>
        <v>3</v>
      </c>
      <c r="K114" s="86">
        <f t="shared" si="24"/>
        <v>4</v>
      </c>
      <c r="L114" s="86">
        <f t="shared" si="24"/>
        <v>3.25</v>
      </c>
      <c r="M114" s="86">
        <f t="shared" si="24"/>
        <v>0</v>
      </c>
      <c r="N114" s="1"/>
      <c r="O114" s="86">
        <f>IF(AND($B106="NO",$B107="NO",$B108="NO",$B110="NO",$B111="NO",$B112="NO",$B113="NO"),0,SUM(IF($B106="SI",O106,0),IF($B107="SI",O107,0),IF($B108="SI",O108,0),IF($B110="SI",O110,0),IF($B111="SI",O111,0),IF($B112="SI",O112,0),IF($B113="SI",O113,0))/SUM(IF($B106="SI",1,0),IF($B107="SI",1,0),IF($B108="SI",1,0),IF($B110="SI",1,0),IF($B111="SI",1,0),IF($B112="SI",1,0),IF($B113="SI",1,0)))</f>
        <v>0</v>
      </c>
      <c r="P114" s="86">
        <f>IF(AND($B106="NO",$B107="NO",$B108="NO",$B110="NO",$B111="NO",$B112="NO",$B113="NO"),0,SUM(IF($B106="SI",P106,0),IF($B107="SI",P107,0),IF($B108="SI",P108,0),IF($B110="SI",P110,0),IF($B111="SI",P111,0),IF($B112="SI",P112,0),IF($B113="SI",P113,0))/SUM(IF($B106="SI",1,0),IF($B107="SI",1,0),IF($B108="SI",1,0),IF($B110="SI",1,0),IF($B111="SI",1,0),IF($B112="SI",1,0),IF($B113="SI",1,0)))</f>
        <v>2.3333333333333335</v>
      </c>
      <c r="Q114" s="86">
        <f>IF(AND($B106="NO",$B107="NO",$B108="NO",$B110="NO",$B111="NO",$B112="NO",$B113="NO"),0,SUM(IF($B106="SI",Q106,0),IF($B107="SI",Q107,0),IF($B108="SI",Q108,0),IF($B110="SI",Q110,0),IF($B111="SI",Q111,0),IF($B112="SI",Q112,0),IF($B113="SI",Q113,0))/SUM(IF($B106="SI",1,0),IF($B107="SI",1,0),IF($B108="SI",1,0),IF($B110="SI",1,0),IF($B111="SI",1,0),IF($B112="SI",1,0),IF($B113="SI",1,0)))</f>
        <v>2.6666666666666665</v>
      </c>
      <c r="R114" s="86">
        <f>IF(AND($B106="NO",$B107="NO",$B108="NO",$B110="NO",$B111="NO",$B112="NO",$B113="NO"),0,SUM(IF($B106="SI",R106,0),IF($B107="SI",R107,0),IF($B108="SI",R108,0),IF($B110="SI",R110,0),IF($B111="SI",R111,0),IF($B112="SI",R112,0),IF($B113="SI",R113,0))/SUM(IF($B106="SI",1,0),IF($B107="SI",1,0),IF($B108="SI",1,0),IF($B110="SI",1,0),IF($B111="SI",1,0),IF($B112="SI",1,0),IF($B113="SI",1,0)))</f>
        <v>3</v>
      </c>
      <c r="S114" s="86">
        <f>SUMIF($B106:$B113,"SI",S106:S113)/COUNTIF($B106:$B113,"SI")</f>
        <v>3</v>
      </c>
      <c r="T114" s="86">
        <f t="shared" ref="T114" si="25">SUMIF($B106:$B113,"SI",T106:T113)/COUNTIF($B106:$B113,"SI")</f>
        <v>0</v>
      </c>
      <c r="U114" s="1"/>
      <c r="V114" s="86">
        <v>0</v>
      </c>
      <c r="W114" s="86">
        <v>0</v>
      </c>
      <c r="X114" s="86">
        <f>IF(AND($B106="NO",$B107="NO",$B108="NO",$B110="NO",$B112="NO"),0,SUM(IF($B106="SI",X106,0),IF($B107="SI",X107,0),IF($B108="SI",X108,0),IF($B110="SI",X110,0),IF($B112="SI",X112,0))/SUM(IF($B106="SI",1,0),IF($B107="SI",1,0),IF($B108="SI",1,0),IF($B110="SI",1,0),IF($B112="SI",1,0)))</f>
        <v>3</v>
      </c>
      <c r="Y114" s="86">
        <f>IF(AND($B106="NO",$B107="NO",$B108="NO",$B110="NO",$B112="NO"),0,SUM(IF($B106="SI",Y106,0),IF($B107="SI",Y107,0),IF($B108="SI",Y108,0),IF($B110="SI",Y110,0),IF($B112="SI",Y112,0))/SUM(IF($B106="SI",1,0),IF($B107="SI",1,0),IF($B108="SI",1,0),IF($B110="SI",1,0),IF($B112="SI",1,0)))</f>
        <v>0</v>
      </c>
      <c r="Z114" s="1"/>
    </row>
    <row r="115" spans="1:26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48" t="s">
        <v>98</v>
      </c>
      <c r="B116" s="49"/>
      <c r="C116" s="49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3"/>
      <c r="C118" s="3"/>
      <c r="D118" s="113" t="s">
        <v>2</v>
      </c>
      <c r="E118" s="113"/>
      <c r="F118" s="113"/>
      <c r="G118" s="4"/>
      <c r="H118" s="106" t="s">
        <v>5</v>
      </c>
      <c r="I118" s="106"/>
      <c r="J118" s="106"/>
      <c r="K118" s="106"/>
      <c r="L118" s="106"/>
      <c r="M118" s="106"/>
      <c r="N118" s="1"/>
      <c r="O118" s="107" t="s">
        <v>110</v>
      </c>
      <c r="P118" s="108"/>
      <c r="Q118" s="108"/>
      <c r="R118" s="108"/>
      <c r="S118" s="108"/>
      <c r="T118" s="109"/>
      <c r="U118" s="1"/>
      <c r="V118" s="106" t="s">
        <v>114</v>
      </c>
      <c r="W118" s="106"/>
      <c r="X118" s="106"/>
      <c r="Y118" s="106"/>
      <c r="Z118" s="1"/>
    </row>
    <row r="119" spans="1:26" x14ac:dyDescent="0.25">
      <c r="A119" s="1"/>
      <c r="B119" s="3"/>
      <c r="C119" s="3"/>
      <c r="D119" s="113"/>
      <c r="E119" s="113"/>
      <c r="F119" s="113"/>
      <c r="G119" s="4"/>
      <c r="H119" s="106" t="s">
        <v>43</v>
      </c>
      <c r="I119" s="106"/>
      <c r="J119" s="106" t="s">
        <v>44</v>
      </c>
      <c r="K119" s="106"/>
      <c r="L119" s="106" t="s">
        <v>45</v>
      </c>
      <c r="M119" s="106"/>
      <c r="N119" s="1"/>
      <c r="O119" s="110"/>
      <c r="P119" s="111"/>
      <c r="Q119" s="111"/>
      <c r="R119" s="111"/>
      <c r="S119" s="111"/>
      <c r="T119" s="112"/>
      <c r="U119" s="1"/>
      <c r="V119" s="106"/>
      <c r="W119" s="106"/>
      <c r="X119" s="106"/>
      <c r="Y119" s="106"/>
      <c r="Z119" s="1"/>
    </row>
    <row r="120" spans="1:26" ht="30" customHeight="1" x14ac:dyDescent="0.25">
      <c r="A120" s="1"/>
      <c r="B120" s="114" t="s">
        <v>173</v>
      </c>
      <c r="C120" s="115"/>
      <c r="D120" s="5" t="s">
        <v>3</v>
      </c>
      <c r="E120" s="5" t="s">
        <v>4</v>
      </c>
      <c r="F120" s="5" t="s">
        <v>34</v>
      </c>
      <c r="G120" s="4"/>
      <c r="H120" s="5" t="s">
        <v>59</v>
      </c>
      <c r="I120" s="5" t="s">
        <v>9</v>
      </c>
      <c r="J120" s="5" t="s">
        <v>10</v>
      </c>
      <c r="K120" s="5" t="s">
        <v>11</v>
      </c>
      <c r="L120" s="5" t="s">
        <v>12</v>
      </c>
      <c r="M120" s="5" t="s">
        <v>34</v>
      </c>
      <c r="N120" s="1"/>
      <c r="O120" s="5" t="s">
        <v>113</v>
      </c>
      <c r="P120" s="5" t="s">
        <v>111</v>
      </c>
      <c r="Q120" s="5" t="s">
        <v>112</v>
      </c>
      <c r="R120" s="5" t="s">
        <v>107</v>
      </c>
      <c r="S120" s="5" t="s">
        <v>108</v>
      </c>
      <c r="T120" s="5" t="s">
        <v>109</v>
      </c>
      <c r="U120" s="1"/>
      <c r="V120" s="5" t="s">
        <v>115</v>
      </c>
      <c r="W120" s="5" t="s">
        <v>116</v>
      </c>
      <c r="X120" s="5" t="s">
        <v>117</v>
      </c>
      <c r="Y120" s="5" t="s">
        <v>118</v>
      </c>
      <c r="Z120" s="1"/>
    </row>
    <row r="121" spans="1:26" x14ac:dyDescent="0.25">
      <c r="A121" s="1"/>
      <c r="B121" s="81" t="s">
        <v>19</v>
      </c>
      <c r="C121" s="3" t="s">
        <v>142</v>
      </c>
      <c r="D121" s="6">
        <v>2</v>
      </c>
      <c r="E121" s="6">
        <v>1</v>
      </c>
      <c r="F121" s="6">
        <v>-1</v>
      </c>
      <c r="G121" s="7"/>
      <c r="H121" s="6">
        <v>4</v>
      </c>
      <c r="I121" s="6">
        <v>4</v>
      </c>
      <c r="J121" s="6">
        <v>4</v>
      </c>
      <c r="K121" s="6">
        <v>4</v>
      </c>
      <c r="L121" s="6">
        <v>3</v>
      </c>
      <c r="M121" s="6">
        <v>2</v>
      </c>
      <c r="N121" s="8"/>
      <c r="O121" s="6" t="s">
        <v>119</v>
      </c>
      <c r="P121" s="6" t="s">
        <v>119</v>
      </c>
      <c r="Q121" s="6" t="s">
        <v>119</v>
      </c>
      <c r="R121" s="6" t="s">
        <v>119</v>
      </c>
      <c r="S121" s="6" t="s">
        <v>119</v>
      </c>
      <c r="T121" s="6" t="s">
        <v>119</v>
      </c>
      <c r="U121" s="8"/>
      <c r="V121" s="19" t="s">
        <v>119</v>
      </c>
      <c r="W121" s="19" t="s">
        <v>119</v>
      </c>
      <c r="X121" s="19" t="s">
        <v>119</v>
      </c>
      <c r="Y121" s="19" t="s">
        <v>119</v>
      </c>
      <c r="Z121" s="8"/>
    </row>
    <row r="122" spans="1:26" x14ac:dyDescent="0.25">
      <c r="A122" s="1"/>
      <c r="B122" s="10" t="s">
        <v>20</v>
      </c>
      <c r="C122" s="3" t="s">
        <v>140</v>
      </c>
      <c r="D122" s="6">
        <v>2</v>
      </c>
      <c r="E122" s="6">
        <v>1</v>
      </c>
      <c r="F122" s="6">
        <v>0</v>
      </c>
      <c r="G122" s="7"/>
      <c r="H122" s="6">
        <v>4</v>
      </c>
      <c r="I122" s="6">
        <v>5</v>
      </c>
      <c r="J122" s="6">
        <v>3</v>
      </c>
      <c r="K122" s="6">
        <v>5</v>
      </c>
      <c r="L122" s="6">
        <v>1</v>
      </c>
      <c r="M122" s="6">
        <v>2</v>
      </c>
      <c r="N122" s="9"/>
      <c r="O122" s="6" t="s">
        <v>119</v>
      </c>
      <c r="P122" s="6" t="s">
        <v>119</v>
      </c>
      <c r="Q122" s="6" t="s">
        <v>119</v>
      </c>
      <c r="R122" s="6" t="s">
        <v>119</v>
      </c>
      <c r="S122" s="6" t="s">
        <v>119</v>
      </c>
      <c r="T122" s="6" t="s">
        <v>119</v>
      </c>
      <c r="U122" s="9"/>
      <c r="V122" s="6">
        <v>2</v>
      </c>
      <c r="W122" s="6">
        <v>1</v>
      </c>
      <c r="X122" s="6">
        <v>1</v>
      </c>
      <c r="Y122" s="6">
        <v>2</v>
      </c>
      <c r="Z122" s="9"/>
    </row>
    <row r="123" spans="1:26" x14ac:dyDescent="0.25">
      <c r="A123" s="1"/>
      <c r="B123" s="10" t="s">
        <v>20</v>
      </c>
      <c r="C123" s="3" t="s">
        <v>141</v>
      </c>
      <c r="D123" s="6">
        <v>2</v>
      </c>
      <c r="E123" s="6">
        <v>1</v>
      </c>
      <c r="F123" s="6">
        <v>0</v>
      </c>
      <c r="G123" s="7"/>
      <c r="H123" s="6">
        <v>4</v>
      </c>
      <c r="I123" s="6">
        <v>3</v>
      </c>
      <c r="J123" s="6">
        <v>3</v>
      </c>
      <c r="K123" s="6">
        <v>3</v>
      </c>
      <c r="L123" s="6">
        <v>1</v>
      </c>
      <c r="M123" s="6">
        <v>1</v>
      </c>
      <c r="N123" s="9"/>
      <c r="O123" s="6" t="s">
        <v>119</v>
      </c>
      <c r="P123" s="6" t="s">
        <v>119</v>
      </c>
      <c r="Q123" s="6" t="s">
        <v>119</v>
      </c>
      <c r="R123" s="6" t="s">
        <v>119</v>
      </c>
      <c r="S123" s="6" t="s">
        <v>119</v>
      </c>
      <c r="T123" s="6" t="s">
        <v>119</v>
      </c>
      <c r="U123" s="9"/>
      <c r="V123" s="6">
        <v>2</v>
      </c>
      <c r="W123" s="6">
        <v>1</v>
      </c>
      <c r="X123" s="6">
        <v>1</v>
      </c>
      <c r="Y123" s="6">
        <v>2</v>
      </c>
      <c r="Z123" s="9"/>
    </row>
    <row r="124" spans="1:26" x14ac:dyDescent="0.25">
      <c r="A124" s="1"/>
      <c r="B124" s="10" t="s">
        <v>20</v>
      </c>
      <c r="C124" s="3" t="s">
        <v>143</v>
      </c>
      <c r="D124" s="6">
        <v>1</v>
      </c>
      <c r="E124" s="6">
        <v>1</v>
      </c>
      <c r="F124" s="6">
        <v>2</v>
      </c>
      <c r="G124" s="7"/>
      <c r="H124" s="6">
        <v>3</v>
      </c>
      <c r="I124" s="6">
        <v>3</v>
      </c>
      <c r="J124" s="6">
        <v>3</v>
      </c>
      <c r="K124" s="6">
        <v>3</v>
      </c>
      <c r="L124" s="6">
        <v>3</v>
      </c>
      <c r="M124" s="6">
        <v>4</v>
      </c>
      <c r="N124" s="9"/>
      <c r="O124" s="6">
        <v>2</v>
      </c>
      <c r="P124" s="6">
        <v>2</v>
      </c>
      <c r="Q124" s="6">
        <v>2</v>
      </c>
      <c r="R124" s="6">
        <v>2</v>
      </c>
      <c r="S124" s="6" t="s">
        <v>119</v>
      </c>
      <c r="T124" s="6" t="s">
        <v>119</v>
      </c>
      <c r="U124" s="9"/>
      <c r="V124" s="19">
        <v>3</v>
      </c>
      <c r="W124" s="19">
        <v>1</v>
      </c>
      <c r="X124" s="19" t="s">
        <v>119</v>
      </c>
      <c r="Y124" s="19" t="s">
        <v>119</v>
      </c>
      <c r="Z124" s="9"/>
    </row>
    <row r="125" spans="1:26" x14ac:dyDescent="0.25">
      <c r="A125" s="1"/>
      <c r="B125" s="2"/>
      <c r="C125" s="21" t="s">
        <v>46</v>
      </c>
      <c r="D125" s="87">
        <f>SUMIF($B121:$B124,"SI",D121:D124)/COUNTIF($B121:$B124,"SI")</f>
        <v>2</v>
      </c>
      <c r="E125" s="87">
        <f t="shared" ref="E125:F125" si="26">SUMIF($B121:$B124,"SI",E121:E124)/COUNTIF($B121:$B124,"SI")</f>
        <v>1</v>
      </c>
      <c r="F125" s="87">
        <f t="shared" si="26"/>
        <v>-1</v>
      </c>
      <c r="G125" s="66"/>
      <c r="H125" s="87">
        <f>SUMIF($B121:$B124,"SI",H121:H124)/COUNTIF($B121:$B124,"SI")</f>
        <v>4</v>
      </c>
      <c r="I125" s="87">
        <f t="shared" ref="I125" si="27">SUMIF($B121:$B124,"SI",I121:I124)/COUNTIF($B121:$B124,"SI")</f>
        <v>4</v>
      </c>
      <c r="J125" s="87">
        <f t="shared" ref="J125" si="28">SUMIF($B121:$B124,"SI",J121:J124)/COUNTIF($B121:$B124,"SI")</f>
        <v>4</v>
      </c>
      <c r="K125" s="87">
        <f>SUMIF($B121:$B124,"SI",K121:K124)/COUNTIF($B121:$B124,"SI")</f>
        <v>4</v>
      </c>
      <c r="L125" s="87">
        <f t="shared" ref="L125" si="29">SUMIF($B121:$B124,"SI",L121:L124)/COUNTIF($B121:$B124,"SI")</f>
        <v>3</v>
      </c>
      <c r="M125" s="87">
        <f t="shared" ref="M125" si="30">SUMIF($B121:$B124,"SI",M121:M124)/COUNTIF($B121:$B124,"SI")</f>
        <v>2</v>
      </c>
      <c r="N125" s="66"/>
      <c r="O125" s="87">
        <f>IF(COUNTIF($B124,"SI")=0,0,(SUMIF($B124,"SI",O124)/COUNTIF($B124,"SI")))</f>
        <v>0</v>
      </c>
      <c r="P125" s="87">
        <f>IF(COUNTIF($B124,"SI")=0,0,(SUMIF($B124,"SI",P124)/COUNTIF($B124,"SI")))</f>
        <v>0</v>
      </c>
      <c r="Q125" s="87">
        <f>IF(COUNTIF($B124,"SI")=0,0,(SUMIF($B124,"SI",Q124)/COUNTIF($B124,"SI")))</f>
        <v>0</v>
      </c>
      <c r="R125" s="87">
        <f>IF(COUNTIF($B124,"SI")=0,0,(SUMIF($B124,"SI",R124)/COUNTIF($B124,"SI")))</f>
        <v>0</v>
      </c>
      <c r="S125" s="87">
        <v>0</v>
      </c>
      <c r="T125" s="87">
        <v>0</v>
      </c>
      <c r="U125" s="66"/>
      <c r="V125" s="87">
        <f>IF(AND($B122="NO",$B123="NO",$B124="NO"),0,SUM(IF($B122="SI",V122,0),IF($B123="SI",V123,0),IF($B124="SI",V124,0))/(SUM(IF($B122="SI",1,0),IF($B123="SI",1,0),IF($B124="SI",1,0))))</f>
        <v>0</v>
      </c>
      <c r="W125" s="87">
        <f>IF(AND($B122="NO",$B123="NO",$B124="NO"),0,SUM(IF($B122="SI",W122,0),IF($B123="SI",W123,0),IF($B124="SI",W124,0))/(SUM(IF($B122="SI",1,0),IF($B123="SI",1,0),IF($B124="SI",1,0))))</f>
        <v>0</v>
      </c>
      <c r="X125" s="87">
        <f>IF(AND($B122="NO",$B123="NO"),0,SUM(IF($B122="SI",X122,0),IF($B123="SI",X123,0))/(SUM(IF($B122="SI",1,0),IF($B123="SI",1,0))))</f>
        <v>0</v>
      </c>
      <c r="Y125" s="87">
        <f>IF(AND($B122="NO",$B123="NO"),0,SUM(IF($B122="SI",Y122,0),IF($B123="SI",Y123,0))/(SUM(IF($B122="SI",1,0),IF($B123="SI",1,0))))</f>
        <v>0</v>
      </c>
      <c r="Z125" s="9"/>
    </row>
    <row r="126" spans="1:26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51" t="s">
        <v>99</v>
      </c>
      <c r="B127" s="52"/>
      <c r="C127" s="52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1"/>
      <c r="B129" s="3"/>
      <c r="C129" s="3"/>
      <c r="D129" s="113" t="s">
        <v>2</v>
      </c>
      <c r="E129" s="113"/>
      <c r="F129" s="113"/>
      <c r="G129" s="4"/>
      <c r="H129" s="106" t="s">
        <v>5</v>
      </c>
      <c r="I129" s="106"/>
      <c r="J129" s="106"/>
      <c r="K129" s="106"/>
      <c r="L129" s="106"/>
      <c r="M129" s="106"/>
      <c r="N129" s="1"/>
      <c r="O129" s="107" t="s">
        <v>110</v>
      </c>
      <c r="P129" s="108"/>
      <c r="Q129" s="108"/>
      <c r="R129" s="108"/>
      <c r="S129" s="108"/>
      <c r="T129" s="109"/>
      <c r="U129" s="1"/>
      <c r="V129" s="106" t="s">
        <v>114</v>
      </c>
      <c r="W129" s="106"/>
      <c r="X129" s="106"/>
      <c r="Y129" s="106"/>
      <c r="Z129" s="1"/>
    </row>
    <row r="130" spans="1:26" x14ac:dyDescent="0.25">
      <c r="A130" s="1"/>
      <c r="B130" s="3"/>
      <c r="C130" s="3"/>
      <c r="D130" s="113"/>
      <c r="E130" s="113"/>
      <c r="F130" s="113"/>
      <c r="G130" s="4"/>
      <c r="H130" s="106" t="s">
        <v>43</v>
      </c>
      <c r="I130" s="106"/>
      <c r="J130" s="106" t="s">
        <v>44</v>
      </c>
      <c r="K130" s="106"/>
      <c r="L130" s="106" t="s">
        <v>45</v>
      </c>
      <c r="M130" s="106"/>
      <c r="N130" s="1"/>
      <c r="O130" s="110"/>
      <c r="P130" s="111"/>
      <c r="Q130" s="111"/>
      <c r="R130" s="111"/>
      <c r="S130" s="111"/>
      <c r="T130" s="112"/>
      <c r="U130" s="1"/>
      <c r="V130" s="106"/>
      <c r="W130" s="106"/>
      <c r="X130" s="106"/>
      <c r="Y130" s="106"/>
      <c r="Z130" s="1"/>
    </row>
    <row r="131" spans="1:26" ht="30" customHeight="1" x14ac:dyDescent="0.25">
      <c r="A131" s="1"/>
      <c r="B131" s="114" t="s">
        <v>174</v>
      </c>
      <c r="C131" s="115"/>
      <c r="D131" s="5" t="s">
        <v>3</v>
      </c>
      <c r="E131" s="5" t="s">
        <v>4</v>
      </c>
      <c r="F131" s="5" t="s">
        <v>34</v>
      </c>
      <c r="G131" s="4"/>
      <c r="H131" s="5" t="s">
        <v>59</v>
      </c>
      <c r="I131" s="5" t="s">
        <v>9</v>
      </c>
      <c r="J131" s="5" t="s">
        <v>10</v>
      </c>
      <c r="K131" s="5" t="s">
        <v>11</v>
      </c>
      <c r="L131" s="5" t="s">
        <v>12</v>
      </c>
      <c r="M131" s="5" t="s">
        <v>34</v>
      </c>
      <c r="N131" s="1"/>
      <c r="O131" s="5" t="s">
        <v>113</v>
      </c>
      <c r="P131" s="5" t="s">
        <v>111</v>
      </c>
      <c r="Q131" s="5" t="s">
        <v>112</v>
      </c>
      <c r="R131" s="5" t="s">
        <v>107</v>
      </c>
      <c r="S131" s="5" t="s">
        <v>108</v>
      </c>
      <c r="T131" s="5" t="s">
        <v>109</v>
      </c>
      <c r="U131" s="1"/>
      <c r="V131" s="5" t="s">
        <v>115</v>
      </c>
      <c r="W131" s="5" t="s">
        <v>116</v>
      </c>
      <c r="X131" s="5" t="s">
        <v>117</v>
      </c>
      <c r="Y131" s="5" t="s">
        <v>118</v>
      </c>
      <c r="Z131" s="1"/>
    </row>
    <row r="132" spans="1:26" x14ac:dyDescent="0.25">
      <c r="A132" s="1"/>
      <c r="B132" s="81" t="s">
        <v>19</v>
      </c>
      <c r="C132" s="3" t="s">
        <v>70</v>
      </c>
      <c r="D132" s="6">
        <v>2</v>
      </c>
      <c r="E132" s="6">
        <v>2</v>
      </c>
      <c r="F132" s="6">
        <v>2</v>
      </c>
      <c r="G132" s="7"/>
      <c r="H132" s="6">
        <v>4</v>
      </c>
      <c r="I132" s="6">
        <v>3</v>
      </c>
      <c r="J132" s="6">
        <v>2</v>
      </c>
      <c r="K132" s="6">
        <v>3</v>
      </c>
      <c r="L132" s="6">
        <v>2</v>
      </c>
      <c r="M132" s="6">
        <v>1</v>
      </c>
      <c r="N132" s="8"/>
      <c r="O132" s="6" t="s">
        <v>119</v>
      </c>
      <c r="P132" s="6" t="s">
        <v>119</v>
      </c>
      <c r="Q132" s="6" t="s">
        <v>119</v>
      </c>
      <c r="R132" s="6" t="s">
        <v>119</v>
      </c>
      <c r="S132" s="6">
        <v>3</v>
      </c>
      <c r="T132" s="6">
        <v>0</v>
      </c>
      <c r="U132" s="1"/>
      <c r="V132" s="19" t="s">
        <v>119</v>
      </c>
      <c r="W132" s="19" t="s">
        <v>119</v>
      </c>
      <c r="X132" s="6">
        <v>2</v>
      </c>
      <c r="Y132" s="6">
        <v>3</v>
      </c>
      <c r="Z132" s="8"/>
    </row>
    <row r="133" spans="1:26" x14ac:dyDescent="0.25">
      <c r="A133" s="1"/>
      <c r="B133" s="81" t="s">
        <v>19</v>
      </c>
      <c r="C133" s="3" t="s">
        <v>71</v>
      </c>
      <c r="D133" s="6">
        <v>1</v>
      </c>
      <c r="E133" s="6">
        <v>2</v>
      </c>
      <c r="F133" s="6">
        <v>2</v>
      </c>
      <c r="G133" s="7"/>
      <c r="H133" s="6">
        <v>3</v>
      </c>
      <c r="I133" s="6">
        <v>2</v>
      </c>
      <c r="J133" s="6">
        <v>0</v>
      </c>
      <c r="K133" s="6">
        <v>2</v>
      </c>
      <c r="L133" s="6">
        <v>5</v>
      </c>
      <c r="M133" s="6">
        <v>4</v>
      </c>
      <c r="N133" s="9"/>
      <c r="O133" s="6" t="s">
        <v>119</v>
      </c>
      <c r="P133" s="6" t="s">
        <v>119</v>
      </c>
      <c r="Q133" s="6" t="s">
        <v>119</v>
      </c>
      <c r="R133" s="6" t="s">
        <v>119</v>
      </c>
      <c r="S133" s="6" t="s">
        <v>119</v>
      </c>
      <c r="T133" s="6" t="s">
        <v>119</v>
      </c>
      <c r="U133" s="1"/>
      <c r="V133" s="19" t="s">
        <v>119</v>
      </c>
      <c r="W133" s="19" t="s">
        <v>119</v>
      </c>
      <c r="X133" s="19">
        <v>1</v>
      </c>
      <c r="Y133" s="19">
        <v>3</v>
      </c>
      <c r="Z133" s="9"/>
    </row>
    <row r="134" spans="1:26" x14ac:dyDescent="0.25">
      <c r="A134" s="1"/>
      <c r="B134" s="10" t="s">
        <v>20</v>
      </c>
      <c r="C134" s="3" t="s">
        <v>73</v>
      </c>
      <c r="D134" s="6">
        <v>2</v>
      </c>
      <c r="E134" s="6">
        <v>1</v>
      </c>
      <c r="F134" s="6">
        <v>1</v>
      </c>
      <c r="G134" s="7"/>
      <c r="H134" s="6">
        <v>5</v>
      </c>
      <c r="I134" s="6">
        <v>4</v>
      </c>
      <c r="J134" s="6">
        <v>4</v>
      </c>
      <c r="K134" s="6">
        <v>4</v>
      </c>
      <c r="L134" s="6">
        <v>3</v>
      </c>
      <c r="M134" s="6">
        <v>3</v>
      </c>
      <c r="N134" s="9"/>
      <c r="O134" s="6" t="s">
        <v>119</v>
      </c>
      <c r="P134" s="6" t="s">
        <v>119</v>
      </c>
      <c r="Q134" s="6" t="s">
        <v>119</v>
      </c>
      <c r="R134" s="6" t="s">
        <v>119</v>
      </c>
      <c r="S134" s="6" t="s">
        <v>119</v>
      </c>
      <c r="T134" s="6" t="s">
        <v>119</v>
      </c>
      <c r="U134" s="8"/>
      <c r="V134" s="6">
        <v>3</v>
      </c>
      <c r="W134" s="6">
        <v>1</v>
      </c>
      <c r="X134" s="19" t="s">
        <v>119</v>
      </c>
      <c r="Y134" s="19" t="s">
        <v>119</v>
      </c>
      <c r="Z134" s="9"/>
    </row>
    <row r="135" spans="1:26" x14ac:dyDescent="0.25">
      <c r="A135" s="1"/>
      <c r="B135" s="81" t="s">
        <v>19</v>
      </c>
      <c r="C135" s="3" t="s">
        <v>72</v>
      </c>
      <c r="D135" s="6">
        <v>1</v>
      </c>
      <c r="E135" s="6">
        <v>0</v>
      </c>
      <c r="F135" s="6">
        <v>-2</v>
      </c>
      <c r="G135" s="7"/>
      <c r="H135" s="6">
        <v>1</v>
      </c>
      <c r="I135" s="6">
        <v>1</v>
      </c>
      <c r="J135" s="6">
        <v>3</v>
      </c>
      <c r="K135" s="6">
        <v>3</v>
      </c>
      <c r="L135" s="6">
        <v>4</v>
      </c>
      <c r="M135" s="6">
        <v>4</v>
      </c>
      <c r="N135" s="9"/>
      <c r="O135" s="6" t="s">
        <v>119</v>
      </c>
      <c r="P135" s="6" t="s">
        <v>119</v>
      </c>
      <c r="Q135" s="6" t="s">
        <v>119</v>
      </c>
      <c r="R135" s="6" t="s">
        <v>119</v>
      </c>
      <c r="S135" s="6">
        <v>3</v>
      </c>
      <c r="T135" s="6">
        <v>1</v>
      </c>
      <c r="U135" s="9"/>
      <c r="V135" s="19" t="s">
        <v>119</v>
      </c>
      <c r="W135" s="19" t="s">
        <v>119</v>
      </c>
      <c r="X135" s="19" t="s">
        <v>119</v>
      </c>
      <c r="Y135" s="19" t="s">
        <v>119</v>
      </c>
      <c r="Z135" s="9"/>
    </row>
    <row r="136" spans="1:26" x14ac:dyDescent="0.25">
      <c r="A136" s="1"/>
      <c r="B136" s="81" t="s">
        <v>19</v>
      </c>
      <c r="C136" s="3" t="s">
        <v>74</v>
      </c>
      <c r="D136" s="6">
        <v>2</v>
      </c>
      <c r="E136" s="6">
        <v>0</v>
      </c>
      <c r="F136" s="6">
        <v>-1</v>
      </c>
      <c r="G136" s="7"/>
      <c r="H136" s="6">
        <v>5</v>
      </c>
      <c r="I136" s="6">
        <v>5</v>
      </c>
      <c r="J136" s="6">
        <v>0</v>
      </c>
      <c r="K136" s="6">
        <v>4</v>
      </c>
      <c r="L136" s="6">
        <v>2</v>
      </c>
      <c r="M136" s="6">
        <v>1</v>
      </c>
      <c r="N136" s="8"/>
      <c r="O136" s="6" t="s">
        <v>119</v>
      </c>
      <c r="P136" s="6" t="s">
        <v>119</v>
      </c>
      <c r="Q136" s="6" t="s">
        <v>119</v>
      </c>
      <c r="R136" s="6" t="s">
        <v>119</v>
      </c>
      <c r="S136" s="6">
        <v>3</v>
      </c>
      <c r="T136" s="6">
        <v>1</v>
      </c>
      <c r="U136" s="9"/>
      <c r="V136" s="19" t="s">
        <v>119</v>
      </c>
      <c r="W136" s="19" t="s">
        <v>119</v>
      </c>
      <c r="X136" s="19" t="s">
        <v>119</v>
      </c>
      <c r="Y136" s="19" t="s">
        <v>119</v>
      </c>
      <c r="Z136" s="8"/>
    </row>
    <row r="137" spans="1:26" x14ac:dyDescent="0.25">
      <c r="A137" s="1"/>
      <c r="B137" s="81" t="s">
        <v>19</v>
      </c>
      <c r="C137" s="3" t="s">
        <v>75</v>
      </c>
      <c r="D137" s="6">
        <v>1</v>
      </c>
      <c r="E137" s="6">
        <v>0</v>
      </c>
      <c r="F137" s="6">
        <v>-2</v>
      </c>
      <c r="G137" s="7"/>
      <c r="H137" s="6">
        <v>4</v>
      </c>
      <c r="I137" s="6">
        <v>4</v>
      </c>
      <c r="J137" s="6">
        <v>0</v>
      </c>
      <c r="K137" s="6">
        <v>2</v>
      </c>
      <c r="L137" s="6">
        <v>2</v>
      </c>
      <c r="M137" s="6">
        <v>2</v>
      </c>
      <c r="N137" s="9"/>
      <c r="O137" s="6" t="s">
        <v>119</v>
      </c>
      <c r="P137" s="6" t="s">
        <v>119</v>
      </c>
      <c r="Q137" s="6" t="s">
        <v>119</v>
      </c>
      <c r="R137" s="6" t="s">
        <v>119</v>
      </c>
      <c r="S137" s="6">
        <v>3</v>
      </c>
      <c r="T137" s="6">
        <v>1</v>
      </c>
      <c r="U137" s="9"/>
      <c r="V137" s="19" t="s">
        <v>119</v>
      </c>
      <c r="W137" s="19" t="s">
        <v>119</v>
      </c>
      <c r="X137" s="19" t="s">
        <v>119</v>
      </c>
      <c r="Y137" s="19" t="s">
        <v>119</v>
      </c>
      <c r="Z137" s="9"/>
    </row>
    <row r="138" spans="1:26" x14ac:dyDescent="0.25">
      <c r="A138" s="1"/>
      <c r="B138" s="10" t="s">
        <v>20</v>
      </c>
      <c r="C138" s="3" t="s">
        <v>76</v>
      </c>
      <c r="D138" s="6">
        <v>1</v>
      </c>
      <c r="E138" s="6">
        <v>0</v>
      </c>
      <c r="F138" s="6">
        <v>0</v>
      </c>
      <c r="G138" s="7"/>
      <c r="H138" s="6">
        <v>4</v>
      </c>
      <c r="I138" s="6">
        <v>3</v>
      </c>
      <c r="J138" s="6">
        <v>1</v>
      </c>
      <c r="K138" s="6">
        <v>1</v>
      </c>
      <c r="L138" s="6">
        <v>4</v>
      </c>
      <c r="M138" s="6">
        <v>3</v>
      </c>
      <c r="N138" s="9"/>
      <c r="O138" s="6" t="s">
        <v>119</v>
      </c>
      <c r="P138" s="6" t="s">
        <v>119</v>
      </c>
      <c r="Q138" s="6" t="s">
        <v>119</v>
      </c>
      <c r="R138" s="6" t="s">
        <v>119</v>
      </c>
      <c r="S138" s="6" t="s">
        <v>119</v>
      </c>
      <c r="T138" s="6" t="s">
        <v>119</v>
      </c>
      <c r="U138" s="9"/>
      <c r="V138" s="19" t="s">
        <v>119</v>
      </c>
      <c r="W138" s="19" t="s">
        <v>119</v>
      </c>
      <c r="X138" s="19" t="s">
        <v>119</v>
      </c>
      <c r="Y138" s="19" t="s">
        <v>119</v>
      </c>
      <c r="Z138" s="9"/>
    </row>
    <row r="139" spans="1:26" x14ac:dyDescent="0.25">
      <c r="A139" s="1"/>
      <c r="B139" s="81" t="s">
        <v>19</v>
      </c>
      <c r="C139" s="3" t="s">
        <v>77</v>
      </c>
      <c r="D139" s="6">
        <v>2</v>
      </c>
      <c r="E139" s="6">
        <v>1</v>
      </c>
      <c r="F139" s="6">
        <v>0</v>
      </c>
      <c r="G139" s="7"/>
      <c r="H139" s="6">
        <v>5</v>
      </c>
      <c r="I139" s="6">
        <v>5</v>
      </c>
      <c r="J139" s="6">
        <v>3</v>
      </c>
      <c r="K139" s="6">
        <v>4</v>
      </c>
      <c r="L139" s="6">
        <v>3</v>
      </c>
      <c r="M139" s="6">
        <v>2</v>
      </c>
      <c r="N139" s="9"/>
      <c r="O139" s="6" t="s">
        <v>119</v>
      </c>
      <c r="P139" s="6" t="s">
        <v>119</v>
      </c>
      <c r="Q139" s="6" t="s">
        <v>119</v>
      </c>
      <c r="R139" s="6" t="s">
        <v>119</v>
      </c>
      <c r="S139" s="6" t="s">
        <v>119</v>
      </c>
      <c r="T139" s="6" t="s">
        <v>119</v>
      </c>
      <c r="U139" s="1"/>
      <c r="V139" s="19" t="s">
        <v>119</v>
      </c>
      <c r="W139" s="19" t="s">
        <v>119</v>
      </c>
      <c r="X139" s="19" t="s">
        <v>119</v>
      </c>
      <c r="Y139" s="19" t="s">
        <v>119</v>
      </c>
      <c r="Z139" s="9"/>
    </row>
    <row r="140" spans="1:26" x14ac:dyDescent="0.25">
      <c r="A140" s="1"/>
      <c r="B140" s="81" t="s">
        <v>19</v>
      </c>
      <c r="C140" s="3" t="s">
        <v>78</v>
      </c>
      <c r="D140" s="6">
        <v>1</v>
      </c>
      <c r="E140" s="6">
        <v>0</v>
      </c>
      <c r="F140" s="6">
        <v>-2</v>
      </c>
      <c r="G140" s="7"/>
      <c r="H140" s="6">
        <v>4</v>
      </c>
      <c r="I140" s="6">
        <v>3</v>
      </c>
      <c r="J140" s="6">
        <v>1</v>
      </c>
      <c r="K140" s="6">
        <v>2</v>
      </c>
      <c r="L140" s="6">
        <v>2</v>
      </c>
      <c r="M140" s="6">
        <v>1</v>
      </c>
      <c r="N140" s="9"/>
      <c r="O140" s="6">
        <v>1</v>
      </c>
      <c r="P140" s="6">
        <v>2</v>
      </c>
      <c r="Q140" s="6">
        <v>2</v>
      </c>
      <c r="R140" s="6">
        <v>3</v>
      </c>
      <c r="S140" s="6">
        <v>3</v>
      </c>
      <c r="T140" s="6">
        <v>1</v>
      </c>
      <c r="U140" s="1"/>
      <c r="V140" s="19" t="s">
        <v>119</v>
      </c>
      <c r="W140" s="19" t="s">
        <v>119</v>
      </c>
      <c r="X140" s="19" t="s">
        <v>119</v>
      </c>
      <c r="Y140" s="19" t="s">
        <v>119</v>
      </c>
      <c r="Z140" s="9"/>
    </row>
    <row r="141" spans="1:26" x14ac:dyDescent="0.25">
      <c r="A141" s="1"/>
      <c r="B141" s="81" t="s">
        <v>19</v>
      </c>
      <c r="C141" s="3" t="s">
        <v>79</v>
      </c>
      <c r="D141" s="6">
        <v>2</v>
      </c>
      <c r="E141" s="6">
        <v>0</v>
      </c>
      <c r="F141" s="6">
        <v>-2</v>
      </c>
      <c r="G141" s="7"/>
      <c r="H141" s="6">
        <v>4</v>
      </c>
      <c r="I141" s="6">
        <v>3</v>
      </c>
      <c r="J141" s="6">
        <v>2</v>
      </c>
      <c r="K141" s="6">
        <v>3</v>
      </c>
      <c r="L141" s="6">
        <v>3</v>
      </c>
      <c r="M141" s="6">
        <v>0</v>
      </c>
      <c r="N141" s="9"/>
      <c r="O141" s="6" t="s">
        <v>119</v>
      </c>
      <c r="P141" s="6" t="s">
        <v>119</v>
      </c>
      <c r="Q141" s="6" t="s">
        <v>119</v>
      </c>
      <c r="R141" s="6" t="s">
        <v>119</v>
      </c>
      <c r="S141" s="6">
        <v>3</v>
      </c>
      <c r="T141" s="6">
        <v>1</v>
      </c>
      <c r="U141" s="9"/>
      <c r="V141" s="19" t="s">
        <v>119</v>
      </c>
      <c r="W141" s="19" t="s">
        <v>119</v>
      </c>
      <c r="X141" s="19" t="s">
        <v>119</v>
      </c>
      <c r="Y141" s="19" t="s">
        <v>119</v>
      </c>
      <c r="Z141" s="9"/>
    </row>
    <row r="142" spans="1:26" x14ac:dyDescent="0.25">
      <c r="A142" s="1"/>
      <c r="B142" s="2"/>
      <c r="C142" s="21" t="s">
        <v>46</v>
      </c>
      <c r="D142" s="88">
        <f>SUMIF($B132:$B141,"SI",D132:D141)/COUNTIF($B132:$B141,"SI")</f>
        <v>1.5</v>
      </c>
      <c r="E142" s="88">
        <f>SUMIF($B132:$B141,"SI",E132:E141)/COUNTIF($B132:$B141,"SI")</f>
        <v>0.625</v>
      </c>
      <c r="F142" s="88">
        <f>SUMIF($B132:$B141,"SI",F132:F141)/COUNTIF($B132:$B141,"SI")</f>
        <v>-0.625</v>
      </c>
      <c r="G142" s="66"/>
      <c r="H142" s="88">
        <f>SUMIF($B132:$B141,"SI",H132:H141)/COUNTIF($B132:$B141,"SI")</f>
        <v>3.75</v>
      </c>
      <c r="I142" s="88">
        <f t="shared" ref="I142:M142" si="31">SUMIF($B132:$B141,"SI",I132:I141)/COUNTIF($B132:$B141,"SI")</f>
        <v>3.25</v>
      </c>
      <c r="J142" s="88">
        <f t="shared" si="31"/>
        <v>1.375</v>
      </c>
      <c r="K142" s="88">
        <f t="shared" si="31"/>
        <v>2.875</v>
      </c>
      <c r="L142" s="88">
        <f t="shared" si="31"/>
        <v>2.875</v>
      </c>
      <c r="M142" s="88">
        <f t="shared" si="31"/>
        <v>1.875</v>
      </c>
      <c r="N142" s="66"/>
      <c r="O142" s="88">
        <f>O140</f>
        <v>1</v>
      </c>
      <c r="P142" s="88">
        <f t="shared" ref="P142:R142" si="32">P140</f>
        <v>2</v>
      </c>
      <c r="Q142" s="88">
        <f t="shared" si="32"/>
        <v>2</v>
      </c>
      <c r="R142" s="88">
        <f t="shared" si="32"/>
        <v>3</v>
      </c>
      <c r="S142" s="88">
        <f>SUM(S132,S135,S136,S137,S140,S141)/COUNT(S132,S135,S136,S137,S140,S141)</f>
        <v>3</v>
      </c>
      <c r="T142" s="88">
        <f>SUM(T132,T135,T136,T137,T140,T141)/COUNT(T132,T135,T136,T137,T140,T141)</f>
        <v>0.83333333333333337</v>
      </c>
      <c r="U142" s="66"/>
      <c r="V142" s="88">
        <f>IF($B134="SI",V134,0)</f>
        <v>0</v>
      </c>
      <c r="W142" s="88">
        <f>IF($B134="SI",W134,0)</f>
        <v>0</v>
      </c>
      <c r="X142" s="88">
        <f>(X132+X133)/2</f>
        <v>1.5</v>
      </c>
      <c r="Y142" s="88">
        <f>(Y132+Y133)/2</f>
        <v>3</v>
      </c>
      <c r="Z142" s="9"/>
    </row>
    <row r="143" spans="1:26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54" t="s">
        <v>106</v>
      </c>
      <c r="B144" s="55"/>
      <c r="C144" s="55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1"/>
      <c r="B146" s="3"/>
      <c r="C146" s="3"/>
      <c r="D146" s="113" t="s">
        <v>2</v>
      </c>
      <c r="E146" s="113"/>
      <c r="F146" s="113"/>
      <c r="G146" s="4"/>
      <c r="H146" s="106" t="s">
        <v>5</v>
      </c>
      <c r="I146" s="106"/>
      <c r="J146" s="106"/>
      <c r="K146" s="106"/>
      <c r="L146" s="106"/>
      <c r="M146" s="106"/>
      <c r="N146" s="1"/>
      <c r="O146" s="107" t="s">
        <v>110</v>
      </c>
      <c r="P146" s="108"/>
      <c r="Q146" s="108"/>
      <c r="R146" s="108"/>
      <c r="S146" s="108"/>
      <c r="T146" s="109"/>
      <c r="U146" s="1"/>
      <c r="V146" s="106" t="s">
        <v>114</v>
      </c>
      <c r="W146" s="106"/>
      <c r="X146" s="106"/>
      <c r="Y146" s="106"/>
      <c r="Z146" s="1"/>
    </row>
    <row r="147" spans="1:26" x14ac:dyDescent="0.25">
      <c r="A147" s="1"/>
      <c r="B147" s="3"/>
      <c r="C147" s="3"/>
      <c r="D147" s="113"/>
      <c r="E147" s="113"/>
      <c r="F147" s="113"/>
      <c r="G147" s="4"/>
      <c r="H147" s="106" t="s">
        <v>43</v>
      </c>
      <c r="I147" s="106"/>
      <c r="J147" s="106" t="s">
        <v>44</v>
      </c>
      <c r="K147" s="106"/>
      <c r="L147" s="106" t="s">
        <v>45</v>
      </c>
      <c r="M147" s="106"/>
      <c r="N147" s="1"/>
      <c r="O147" s="110"/>
      <c r="P147" s="111"/>
      <c r="Q147" s="111"/>
      <c r="R147" s="111"/>
      <c r="S147" s="111"/>
      <c r="T147" s="112"/>
      <c r="U147" s="1"/>
      <c r="V147" s="106"/>
      <c r="W147" s="106"/>
      <c r="X147" s="106"/>
      <c r="Y147" s="106"/>
      <c r="Z147" s="1"/>
    </row>
    <row r="148" spans="1:26" ht="30" customHeight="1" x14ac:dyDescent="0.25">
      <c r="A148" s="1"/>
      <c r="B148" s="114" t="s">
        <v>151</v>
      </c>
      <c r="C148" s="115"/>
      <c r="D148" s="5" t="s">
        <v>3</v>
      </c>
      <c r="E148" s="5" t="s">
        <v>4</v>
      </c>
      <c r="F148" s="5" t="s">
        <v>34</v>
      </c>
      <c r="G148" s="4"/>
      <c r="H148" s="5" t="s">
        <v>59</v>
      </c>
      <c r="I148" s="5" t="s">
        <v>9</v>
      </c>
      <c r="J148" s="5" t="s">
        <v>10</v>
      </c>
      <c r="K148" s="5" t="s">
        <v>11</v>
      </c>
      <c r="L148" s="5" t="s">
        <v>12</v>
      </c>
      <c r="M148" s="5" t="s">
        <v>34</v>
      </c>
      <c r="N148" s="1"/>
      <c r="O148" s="5" t="s">
        <v>113</v>
      </c>
      <c r="P148" s="5" t="s">
        <v>111</v>
      </c>
      <c r="Q148" s="5" t="s">
        <v>112</v>
      </c>
      <c r="R148" s="5" t="s">
        <v>107</v>
      </c>
      <c r="S148" s="5" t="s">
        <v>108</v>
      </c>
      <c r="T148" s="5" t="s">
        <v>109</v>
      </c>
      <c r="U148" s="1"/>
      <c r="V148" s="5" t="s">
        <v>115</v>
      </c>
      <c r="W148" s="5" t="s">
        <v>116</v>
      </c>
      <c r="X148" s="5" t="s">
        <v>117</v>
      </c>
      <c r="Y148" s="5" t="s">
        <v>118</v>
      </c>
      <c r="Z148" s="1"/>
    </row>
    <row r="149" spans="1:26" x14ac:dyDescent="0.25">
      <c r="A149" s="1"/>
      <c r="B149" s="81" t="s">
        <v>19</v>
      </c>
      <c r="C149" s="3" t="s">
        <v>150</v>
      </c>
      <c r="D149" s="6">
        <v>0</v>
      </c>
      <c r="E149" s="6">
        <v>1</v>
      </c>
      <c r="F149" s="6">
        <v>2</v>
      </c>
      <c r="G149" s="7"/>
      <c r="H149" s="6">
        <v>4</v>
      </c>
      <c r="I149" s="6">
        <v>3</v>
      </c>
      <c r="J149" s="6">
        <v>4</v>
      </c>
      <c r="K149" s="6">
        <v>2</v>
      </c>
      <c r="L149" s="6">
        <v>5</v>
      </c>
      <c r="M149" s="6">
        <v>5</v>
      </c>
      <c r="N149" s="8"/>
      <c r="O149" s="6" t="s">
        <v>119</v>
      </c>
      <c r="P149" s="6" t="s">
        <v>119</v>
      </c>
      <c r="Q149" s="6" t="s">
        <v>119</v>
      </c>
      <c r="R149" s="6" t="s">
        <v>119</v>
      </c>
      <c r="S149" s="6" t="s">
        <v>119</v>
      </c>
      <c r="T149" s="6" t="s">
        <v>119</v>
      </c>
      <c r="U149" s="1"/>
      <c r="V149" s="19" t="s">
        <v>119</v>
      </c>
      <c r="W149" s="19" t="s">
        <v>119</v>
      </c>
      <c r="X149" s="19" t="s">
        <v>119</v>
      </c>
      <c r="Y149" s="19" t="s">
        <v>119</v>
      </c>
      <c r="Z149" s="8"/>
    </row>
    <row r="150" spans="1:26" x14ac:dyDescent="0.25">
      <c r="A150" s="1"/>
      <c r="B150" s="2"/>
      <c r="C150" s="21" t="s">
        <v>46</v>
      </c>
      <c r="D150" s="89">
        <f>D149</f>
        <v>0</v>
      </c>
      <c r="E150" s="89">
        <f t="shared" ref="E150:F150" si="33">E149</f>
        <v>1</v>
      </c>
      <c r="F150" s="89">
        <f t="shared" si="33"/>
        <v>2</v>
      </c>
      <c r="G150" s="66"/>
      <c r="H150" s="89">
        <f t="shared" ref="H150" si="34">H149</f>
        <v>4</v>
      </c>
      <c r="I150" s="89">
        <f t="shared" ref="I150" si="35">I149</f>
        <v>3</v>
      </c>
      <c r="J150" s="89">
        <f t="shared" ref="J150" si="36">J149</f>
        <v>4</v>
      </c>
      <c r="K150" s="89">
        <f t="shared" ref="K150" si="37">K149</f>
        <v>2</v>
      </c>
      <c r="L150" s="89">
        <f t="shared" ref="L150" si="38">L149</f>
        <v>5</v>
      </c>
      <c r="M150" s="89">
        <f t="shared" ref="M150" si="39">M149</f>
        <v>5</v>
      </c>
      <c r="N150" s="66"/>
      <c r="O150" s="89">
        <v>0</v>
      </c>
      <c r="P150" s="89">
        <v>0</v>
      </c>
      <c r="Q150" s="89">
        <v>0</v>
      </c>
      <c r="R150" s="89">
        <v>0</v>
      </c>
      <c r="S150" s="89">
        <v>0</v>
      </c>
      <c r="T150" s="89">
        <v>0</v>
      </c>
      <c r="U150" s="66"/>
      <c r="V150" s="89">
        <v>0</v>
      </c>
      <c r="W150" s="89">
        <v>0</v>
      </c>
      <c r="X150" s="89">
        <v>0</v>
      </c>
      <c r="Y150" s="89">
        <v>0</v>
      </c>
      <c r="Z150" s="1"/>
    </row>
    <row r="151" spans="1:26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57" t="s">
        <v>104</v>
      </c>
      <c r="B152" s="58"/>
      <c r="C152" s="58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1"/>
      <c r="B154" s="3"/>
      <c r="C154" s="3"/>
      <c r="D154" s="113" t="s">
        <v>2</v>
      </c>
      <c r="E154" s="113"/>
      <c r="F154" s="113"/>
      <c r="G154" s="4"/>
      <c r="H154" s="106" t="s">
        <v>5</v>
      </c>
      <c r="I154" s="106"/>
      <c r="J154" s="106"/>
      <c r="K154" s="106"/>
      <c r="L154" s="106"/>
      <c r="M154" s="106"/>
      <c r="N154" s="1"/>
      <c r="O154" s="107" t="s">
        <v>110</v>
      </c>
      <c r="P154" s="108"/>
      <c r="Q154" s="108"/>
      <c r="R154" s="108"/>
      <c r="S154" s="108"/>
      <c r="T154" s="109"/>
      <c r="U154" s="1"/>
      <c r="V154" s="106" t="s">
        <v>114</v>
      </c>
      <c r="W154" s="106"/>
      <c r="X154" s="106"/>
      <c r="Y154" s="106"/>
      <c r="Z154" s="1"/>
    </row>
    <row r="155" spans="1:26" x14ac:dyDescent="0.25">
      <c r="A155" s="1"/>
      <c r="B155" s="3"/>
      <c r="C155" s="3"/>
      <c r="D155" s="113"/>
      <c r="E155" s="113"/>
      <c r="F155" s="113"/>
      <c r="G155" s="4"/>
      <c r="H155" s="106" t="s">
        <v>43</v>
      </c>
      <c r="I155" s="106"/>
      <c r="J155" s="106" t="s">
        <v>44</v>
      </c>
      <c r="K155" s="106"/>
      <c r="L155" s="106" t="s">
        <v>45</v>
      </c>
      <c r="M155" s="106"/>
      <c r="N155" s="1"/>
      <c r="O155" s="110"/>
      <c r="P155" s="111"/>
      <c r="Q155" s="111"/>
      <c r="R155" s="111"/>
      <c r="S155" s="111"/>
      <c r="T155" s="112"/>
      <c r="U155" s="1"/>
      <c r="V155" s="106"/>
      <c r="W155" s="106"/>
      <c r="X155" s="106"/>
      <c r="Y155" s="106"/>
      <c r="Z155" s="1"/>
    </row>
    <row r="156" spans="1:26" ht="30" customHeight="1" x14ac:dyDescent="0.25">
      <c r="A156" s="1"/>
      <c r="B156" s="114" t="s">
        <v>175</v>
      </c>
      <c r="C156" s="115"/>
      <c r="D156" s="5" t="s">
        <v>3</v>
      </c>
      <c r="E156" s="5" t="s">
        <v>4</v>
      </c>
      <c r="F156" s="5" t="s">
        <v>34</v>
      </c>
      <c r="G156" s="4"/>
      <c r="H156" s="5" t="s">
        <v>59</v>
      </c>
      <c r="I156" s="5" t="s">
        <v>9</v>
      </c>
      <c r="J156" s="5" t="s">
        <v>10</v>
      </c>
      <c r="K156" s="5" t="s">
        <v>11</v>
      </c>
      <c r="L156" s="5" t="s">
        <v>12</v>
      </c>
      <c r="M156" s="5" t="s">
        <v>34</v>
      </c>
      <c r="N156" s="1"/>
      <c r="O156" s="5" t="s">
        <v>113</v>
      </c>
      <c r="P156" s="5" t="s">
        <v>111</v>
      </c>
      <c r="Q156" s="5" t="s">
        <v>112</v>
      </c>
      <c r="R156" s="5" t="s">
        <v>107</v>
      </c>
      <c r="S156" s="5" t="s">
        <v>108</v>
      </c>
      <c r="T156" s="5" t="s">
        <v>109</v>
      </c>
      <c r="U156" s="1"/>
      <c r="V156" s="5" t="s">
        <v>115</v>
      </c>
      <c r="W156" s="5" t="s">
        <v>116</v>
      </c>
      <c r="X156" s="5" t="s">
        <v>117</v>
      </c>
      <c r="Y156" s="5" t="s">
        <v>118</v>
      </c>
      <c r="Z156" s="1"/>
    </row>
    <row r="157" spans="1:26" x14ac:dyDescent="0.25">
      <c r="A157" s="1"/>
      <c r="B157" s="10" t="s">
        <v>20</v>
      </c>
      <c r="C157" s="3" t="s">
        <v>144</v>
      </c>
      <c r="D157" s="6">
        <v>2</v>
      </c>
      <c r="E157" s="6">
        <v>0</v>
      </c>
      <c r="F157" s="6">
        <v>-2</v>
      </c>
      <c r="G157" s="7"/>
      <c r="H157" s="6">
        <v>4</v>
      </c>
      <c r="I157" s="6">
        <v>4</v>
      </c>
      <c r="J157" s="6">
        <v>3</v>
      </c>
      <c r="K157" s="6">
        <v>4</v>
      </c>
      <c r="L157" s="6">
        <v>4</v>
      </c>
      <c r="M157" s="6">
        <v>0</v>
      </c>
      <c r="N157" s="8"/>
      <c r="O157" s="6">
        <v>0</v>
      </c>
      <c r="P157" s="6">
        <v>1</v>
      </c>
      <c r="Q157" s="6">
        <v>2</v>
      </c>
      <c r="R157" s="6">
        <v>3</v>
      </c>
      <c r="S157" s="6">
        <v>3</v>
      </c>
      <c r="T157" s="6">
        <v>1</v>
      </c>
      <c r="U157" s="1"/>
      <c r="V157" s="19" t="s">
        <v>119</v>
      </c>
      <c r="W157" s="19" t="s">
        <v>119</v>
      </c>
      <c r="X157" s="19" t="s">
        <v>119</v>
      </c>
      <c r="Y157" s="19" t="s">
        <v>119</v>
      </c>
      <c r="Z157" s="8"/>
    </row>
    <row r="158" spans="1:26" x14ac:dyDescent="0.25">
      <c r="A158" s="1"/>
      <c r="B158" s="10" t="s">
        <v>20</v>
      </c>
      <c r="C158" s="3" t="s">
        <v>145</v>
      </c>
      <c r="D158" s="6">
        <v>-1</v>
      </c>
      <c r="E158" s="6">
        <v>0</v>
      </c>
      <c r="F158" s="6">
        <v>1</v>
      </c>
      <c r="G158" s="7"/>
      <c r="H158" s="6">
        <v>2</v>
      </c>
      <c r="I158" s="6">
        <v>3</v>
      </c>
      <c r="J158" s="6">
        <v>3</v>
      </c>
      <c r="K158" s="6">
        <v>3</v>
      </c>
      <c r="L158" s="6">
        <v>3</v>
      </c>
      <c r="M158" s="6">
        <v>4</v>
      </c>
      <c r="N158" s="9"/>
      <c r="O158" s="6">
        <v>2</v>
      </c>
      <c r="P158" s="6">
        <v>1</v>
      </c>
      <c r="Q158" s="6">
        <v>1</v>
      </c>
      <c r="R158" s="6">
        <v>0</v>
      </c>
      <c r="S158" s="6"/>
      <c r="T158" s="6"/>
      <c r="U158" s="1"/>
      <c r="V158" s="6">
        <v>0</v>
      </c>
      <c r="W158" s="6">
        <v>3</v>
      </c>
      <c r="X158" s="19" t="s">
        <v>119</v>
      </c>
      <c r="Y158" s="19" t="s">
        <v>119</v>
      </c>
      <c r="Z158" s="9"/>
    </row>
    <row r="159" spans="1:26" ht="30" x14ac:dyDescent="0.25">
      <c r="A159" s="1"/>
      <c r="B159" s="10" t="s">
        <v>20</v>
      </c>
      <c r="C159" s="3" t="s">
        <v>146</v>
      </c>
      <c r="D159" s="6">
        <v>2</v>
      </c>
      <c r="E159" s="6">
        <v>0</v>
      </c>
      <c r="F159" s="6">
        <v>-2</v>
      </c>
      <c r="G159" s="7"/>
      <c r="H159" s="6">
        <v>4</v>
      </c>
      <c r="I159" s="6">
        <v>5</v>
      </c>
      <c r="J159" s="6">
        <v>3</v>
      </c>
      <c r="K159" s="6">
        <v>5</v>
      </c>
      <c r="L159" s="6">
        <v>2</v>
      </c>
      <c r="M159" s="6">
        <v>0</v>
      </c>
      <c r="N159" s="9"/>
      <c r="O159" s="6">
        <v>1</v>
      </c>
      <c r="P159" s="6">
        <v>3</v>
      </c>
      <c r="Q159" s="6">
        <v>2</v>
      </c>
      <c r="R159" s="6">
        <v>2</v>
      </c>
      <c r="S159" s="19" t="s">
        <v>119</v>
      </c>
      <c r="T159" s="19" t="s">
        <v>119</v>
      </c>
      <c r="U159" s="9"/>
      <c r="V159" s="19" t="s">
        <v>119</v>
      </c>
      <c r="W159" s="19" t="s">
        <v>119</v>
      </c>
      <c r="X159" s="19" t="s">
        <v>119</v>
      </c>
      <c r="Y159" s="19" t="s">
        <v>119</v>
      </c>
      <c r="Z159" s="9"/>
    </row>
    <row r="160" spans="1:26" x14ac:dyDescent="0.25">
      <c r="A160" s="1"/>
      <c r="B160" s="10" t="s">
        <v>20</v>
      </c>
      <c r="C160" s="3" t="s">
        <v>147</v>
      </c>
      <c r="D160" s="6">
        <v>0</v>
      </c>
      <c r="E160" s="6">
        <v>-1</v>
      </c>
      <c r="F160" s="6">
        <v>-1</v>
      </c>
      <c r="G160" s="7"/>
      <c r="H160" s="6">
        <v>5</v>
      </c>
      <c r="I160" s="6">
        <v>4</v>
      </c>
      <c r="J160" s="6">
        <v>3</v>
      </c>
      <c r="K160" s="6">
        <v>4</v>
      </c>
      <c r="L160" s="6">
        <v>4</v>
      </c>
      <c r="M160" s="6">
        <v>1</v>
      </c>
      <c r="N160" s="8"/>
      <c r="O160" s="6">
        <v>2</v>
      </c>
      <c r="P160" s="6">
        <v>2</v>
      </c>
      <c r="Q160" s="6">
        <v>2</v>
      </c>
      <c r="R160" s="6">
        <v>3</v>
      </c>
      <c r="S160" s="6"/>
      <c r="T160" s="6"/>
      <c r="U160" s="9"/>
      <c r="V160" s="19" t="s">
        <v>119</v>
      </c>
      <c r="W160" s="19" t="s">
        <v>119</v>
      </c>
      <c r="X160" s="19" t="s">
        <v>119</v>
      </c>
      <c r="Y160" s="19" t="s">
        <v>119</v>
      </c>
      <c r="Z160" s="8"/>
    </row>
    <row r="161" spans="1:26" x14ac:dyDescent="0.25">
      <c r="A161" s="1"/>
      <c r="B161" s="10" t="s">
        <v>20</v>
      </c>
      <c r="C161" s="3" t="s">
        <v>148</v>
      </c>
      <c r="D161" s="6">
        <v>1</v>
      </c>
      <c r="E161" s="6">
        <v>0</v>
      </c>
      <c r="F161" s="6">
        <v>-2</v>
      </c>
      <c r="G161" s="7"/>
      <c r="H161" s="6">
        <v>3</v>
      </c>
      <c r="I161" s="6">
        <v>3</v>
      </c>
      <c r="J161" s="6">
        <v>4</v>
      </c>
      <c r="K161" s="6">
        <v>4</v>
      </c>
      <c r="L161" s="6">
        <v>1</v>
      </c>
      <c r="M161" s="6">
        <v>1</v>
      </c>
      <c r="N161" s="9"/>
      <c r="O161" s="19" t="s">
        <v>119</v>
      </c>
      <c r="P161" s="19" t="s">
        <v>119</v>
      </c>
      <c r="Q161" s="19" t="s">
        <v>119</v>
      </c>
      <c r="R161" s="19" t="s">
        <v>119</v>
      </c>
      <c r="S161" s="19" t="s">
        <v>119</v>
      </c>
      <c r="T161" s="19" t="s">
        <v>119</v>
      </c>
      <c r="U161" s="9"/>
      <c r="V161" s="19" t="s">
        <v>119</v>
      </c>
      <c r="W161" s="19" t="s">
        <v>119</v>
      </c>
      <c r="X161" s="19" t="s">
        <v>119</v>
      </c>
      <c r="Y161" s="19" t="s">
        <v>119</v>
      </c>
      <c r="Z161" s="9"/>
    </row>
    <row r="162" spans="1:26" x14ac:dyDescent="0.25">
      <c r="A162" s="1"/>
      <c r="B162" s="2"/>
      <c r="C162" s="21" t="s">
        <v>46</v>
      </c>
      <c r="D162" s="90">
        <f>IF(COUNTIF($B157:$B161,"SI")=0,0,(SUMIF($B157:$B161,"SI",D157:D161)/COUNTIF($B157:$B161,"SI")))</f>
        <v>0</v>
      </c>
      <c r="E162" s="90">
        <f>IF(COUNTIF($B157:$B161,"SI")=0,0,(SUMIF($B157:$B161,"SI",E157:E161)/COUNTIF($B157:$B161,"SI")))</f>
        <v>0</v>
      </c>
      <c r="F162" s="90">
        <f>IF(COUNTIF($B157:$B161,"SI")=0,0,(SUMIF($B157:$B161,"SI",F157:F161)/COUNTIF($B157:$B161,"SI")))</f>
        <v>0</v>
      </c>
      <c r="G162" s="66"/>
      <c r="H162" s="90">
        <f t="shared" ref="H162:M162" si="40">IF(COUNTIF($B157:$B161,"SI")=0,0,(SUMIF($B157:$B161,"SI",H157:H161)/COUNTIF($B157:$B161,"SI")))</f>
        <v>0</v>
      </c>
      <c r="I162" s="90">
        <f t="shared" si="40"/>
        <v>0</v>
      </c>
      <c r="J162" s="90">
        <f t="shared" si="40"/>
        <v>0</v>
      </c>
      <c r="K162" s="90">
        <f t="shared" si="40"/>
        <v>0</v>
      </c>
      <c r="L162" s="90">
        <f t="shared" si="40"/>
        <v>0</v>
      </c>
      <c r="M162" s="90">
        <f t="shared" si="40"/>
        <v>0</v>
      </c>
      <c r="N162" s="66"/>
      <c r="O162" s="90">
        <f>IF(COUNTIF($B157:$B160,"SI")=0,0,(SUMIF($B157:$B160,"SI",O157:O160)/COUNTIF($B157:$B160,"SI")))</f>
        <v>0</v>
      </c>
      <c r="P162" s="90">
        <f>IF(COUNTIF($B157:$B160,"SI")=0,0,(SUMIF($B157:$B160,"SI",P157:P160)/COUNTIF($B157:$B160,"SI")))</f>
        <v>0</v>
      </c>
      <c r="Q162" s="90">
        <f>IF(COUNTIF($B157:$B160,"SI")=0,0,(SUMIF($B157:$B160,"SI",Q157:Q160)/COUNTIF($B157:$B160,"SI")))</f>
        <v>0</v>
      </c>
      <c r="R162" s="90">
        <f>IF(COUNTIF($B157:$B160,"SI")=0,0,(SUMIF($B157:$B160,"SI",R157:R160)/COUNTIF($B157:$B160,"SI")))</f>
        <v>0</v>
      </c>
      <c r="S162" s="90">
        <f>IF(COUNTIF($B157,"SI")=0,0,(SUMIF($B157,"SI",S157)/COUNTIF($B157,"SI")))</f>
        <v>0</v>
      </c>
      <c r="T162" s="90">
        <f>IF(COUNTIF($B157,"SI")=0,0,(SUMIF($B157,"SI",T157)/COUNTIF($B157,"SI")))</f>
        <v>0</v>
      </c>
      <c r="U162" s="66"/>
      <c r="V162" s="90">
        <f>IF($B158="SI",V158,0)</f>
        <v>0</v>
      </c>
      <c r="W162" s="90">
        <f>IF($B158="SI",W158,0)</f>
        <v>0</v>
      </c>
      <c r="X162" s="90">
        <v>0</v>
      </c>
      <c r="Y162" s="90">
        <v>0</v>
      </c>
      <c r="Z162" s="8" t="s">
        <v>178</v>
      </c>
    </row>
    <row r="163" spans="1:26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60" t="s">
        <v>105</v>
      </c>
      <c r="B164" s="61"/>
      <c r="C164" s="61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1"/>
      <c r="B166" s="3"/>
      <c r="C166" s="3"/>
      <c r="D166" s="113" t="s">
        <v>2</v>
      </c>
      <c r="E166" s="113"/>
      <c r="F166" s="113"/>
      <c r="G166" s="4"/>
      <c r="H166" s="106" t="s">
        <v>5</v>
      </c>
      <c r="I166" s="106"/>
      <c r="J166" s="106"/>
      <c r="K166" s="106"/>
      <c r="L166" s="106"/>
      <c r="M166" s="106"/>
      <c r="N166" s="1"/>
      <c r="O166" s="107" t="s">
        <v>110</v>
      </c>
      <c r="P166" s="108"/>
      <c r="Q166" s="108"/>
      <c r="R166" s="108"/>
      <c r="S166" s="108"/>
      <c r="T166" s="109"/>
      <c r="U166" s="1"/>
      <c r="V166" s="106" t="s">
        <v>114</v>
      </c>
      <c r="W166" s="106"/>
      <c r="X166" s="106"/>
      <c r="Y166" s="106"/>
      <c r="Z166" s="1"/>
    </row>
    <row r="167" spans="1:26" x14ac:dyDescent="0.25">
      <c r="A167" s="1"/>
      <c r="B167" s="3"/>
      <c r="C167" s="3"/>
      <c r="D167" s="113"/>
      <c r="E167" s="113"/>
      <c r="F167" s="113"/>
      <c r="G167" s="4"/>
      <c r="H167" s="106" t="s">
        <v>43</v>
      </c>
      <c r="I167" s="106"/>
      <c r="J167" s="106" t="s">
        <v>44</v>
      </c>
      <c r="K167" s="106"/>
      <c r="L167" s="106" t="s">
        <v>45</v>
      </c>
      <c r="M167" s="106"/>
      <c r="N167" s="1"/>
      <c r="O167" s="110"/>
      <c r="P167" s="111"/>
      <c r="Q167" s="111"/>
      <c r="R167" s="111"/>
      <c r="S167" s="111"/>
      <c r="T167" s="112"/>
      <c r="U167" s="1"/>
      <c r="V167" s="106"/>
      <c r="W167" s="106"/>
      <c r="X167" s="106"/>
      <c r="Y167" s="106"/>
      <c r="Z167" s="1"/>
    </row>
    <row r="168" spans="1:26" ht="30" customHeight="1" x14ac:dyDescent="0.25">
      <c r="A168" s="1"/>
      <c r="B168" s="114" t="s">
        <v>176</v>
      </c>
      <c r="C168" s="115"/>
      <c r="D168" s="5" t="s">
        <v>3</v>
      </c>
      <c r="E168" s="5" t="s">
        <v>4</v>
      </c>
      <c r="F168" s="5" t="s">
        <v>34</v>
      </c>
      <c r="G168" s="4"/>
      <c r="H168" s="5" t="s">
        <v>59</v>
      </c>
      <c r="I168" s="5" t="s">
        <v>9</v>
      </c>
      <c r="J168" s="5" t="s">
        <v>10</v>
      </c>
      <c r="K168" s="5" t="s">
        <v>11</v>
      </c>
      <c r="L168" s="5" t="s">
        <v>12</v>
      </c>
      <c r="M168" s="5" t="s">
        <v>34</v>
      </c>
      <c r="N168" s="1"/>
      <c r="O168" s="5" t="s">
        <v>113</v>
      </c>
      <c r="P168" s="5" t="s">
        <v>111</v>
      </c>
      <c r="Q168" s="5" t="s">
        <v>112</v>
      </c>
      <c r="R168" s="5" t="s">
        <v>107</v>
      </c>
      <c r="S168" s="5" t="s">
        <v>108</v>
      </c>
      <c r="T168" s="5" t="s">
        <v>109</v>
      </c>
      <c r="U168" s="1"/>
      <c r="V168" s="5" t="s">
        <v>115</v>
      </c>
      <c r="W168" s="5" t="s">
        <v>116</v>
      </c>
      <c r="X168" s="5" t="s">
        <v>117</v>
      </c>
      <c r="Y168" s="5" t="s">
        <v>118</v>
      </c>
      <c r="Z168" s="1"/>
    </row>
    <row r="169" spans="1:26" x14ac:dyDescent="0.25">
      <c r="A169" s="1"/>
      <c r="B169" s="10" t="s">
        <v>20</v>
      </c>
      <c r="C169" s="3" t="s">
        <v>80</v>
      </c>
      <c r="D169" s="6">
        <v>0</v>
      </c>
      <c r="E169" s="6">
        <v>2</v>
      </c>
      <c r="F169" s="6">
        <v>2</v>
      </c>
      <c r="G169" s="7"/>
      <c r="H169" s="6">
        <v>0</v>
      </c>
      <c r="I169" s="6">
        <v>0</v>
      </c>
      <c r="J169" s="6">
        <v>2</v>
      </c>
      <c r="K169" s="6">
        <v>0</v>
      </c>
      <c r="L169" s="6">
        <v>4</v>
      </c>
      <c r="M169" s="6">
        <v>5</v>
      </c>
      <c r="N169" s="8"/>
      <c r="O169" s="6">
        <v>3</v>
      </c>
      <c r="P169" s="6">
        <v>2</v>
      </c>
      <c r="Q169" s="6">
        <v>0</v>
      </c>
      <c r="R169" s="6">
        <v>0</v>
      </c>
      <c r="S169" s="19" t="s">
        <v>119</v>
      </c>
      <c r="T169" s="19" t="s">
        <v>119</v>
      </c>
      <c r="U169" s="1"/>
      <c r="V169" s="19" t="s">
        <v>119</v>
      </c>
      <c r="W169" s="19" t="s">
        <v>119</v>
      </c>
      <c r="X169" s="19" t="s">
        <v>119</v>
      </c>
      <c r="Y169" s="19" t="s">
        <v>119</v>
      </c>
      <c r="Z169" s="8"/>
    </row>
    <row r="170" spans="1:26" x14ac:dyDescent="0.25">
      <c r="A170" s="1"/>
      <c r="B170" s="10" t="s">
        <v>20</v>
      </c>
      <c r="C170" s="3" t="s">
        <v>81</v>
      </c>
      <c r="D170" s="6">
        <v>-1</v>
      </c>
      <c r="E170" s="6">
        <v>2</v>
      </c>
      <c r="F170" s="6">
        <v>2</v>
      </c>
      <c r="G170" s="7"/>
      <c r="H170" s="6">
        <v>1</v>
      </c>
      <c r="I170" s="6">
        <v>0</v>
      </c>
      <c r="J170" s="6">
        <v>1</v>
      </c>
      <c r="K170" s="6">
        <v>0</v>
      </c>
      <c r="L170" s="6">
        <v>3</v>
      </c>
      <c r="M170" s="6">
        <v>5</v>
      </c>
      <c r="N170" s="9"/>
      <c r="O170" s="6">
        <v>2</v>
      </c>
      <c r="P170" s="6">
        <v>2</v>
      </c>
      <c r="Q170" s="6">
        <v>0</v>
      </c>
      <c r="R170" s="6">
        <v>0</v>
      </c>
      <c r="S170" s="6"/>
      <c r="T170" s="6"/>
      <c r="U170" s="1"/>
      <c r="V170" s="19" t="s">
        <v>119</v>
      </c>
      <c r="W170" s="19" t="s">
        <v>119</v>
      </c>
      <c r="X170" s="19" t="s">
        <v>119</v>
      </c>
      <c r="Y170" s="19" t="s">
        <v>119</v>
      </c>
      <c r="Z170" s="9"/>
    </row>
    <row r="171" spans="1:26" x14ac:dyDescent="0.25">
      <c r="A171" s="1"/>
      <c r="B171" s="10" t="s">
        <v>20</v>
      </c>
      <c r="C171" s="3" t="s">
        <v>82</v>
      </c>
      <c r="D171" s="6">
        <v>2</v>
      </c>
      <c r="E171" s="6">
        <v>1</v>
      </c>
      <c r="F171" s="6">
        <v>-1</v>
      </c>
      <c r="G171" s="7"/>
      <c r="H171" s="6">
        <v>4</v>
      </c>
      <c r="I171" s="6">
        <v>5</v>
      </c>
      <c r="J171" s="6">
        <v>2</v>
      </c>
      <c r="K171" s="6">
        <v>5</v>
      </c>
      <c r="L171" s="6">
        <v>4</v>
      </c>
      <c r="M171" s="6">
        <v>1</v>
      </c>
      <c r="N171" s="9"/>
      <c r="O171" s="6">
        <v>1</v>
      </c>
      <c r="P171" s="6">
        <v>3</v>
      </c>
      <c r="Q171" s="6">
        <v>3</v>
      </c>
      <c r="R171" s="6">
        <v>3</v>
      </c>
      <c r="S171" s="19">
        <v>3</v>
      </c>
      <c r="T171" s="19">
        <v>0</v>
      </c>
      <c r="U171" s="8"/>
      <c r="V171" s="19" t="s">
        <v>119</v>
      </c>
      <c r="W171" s="19" t="s">
        <v>119</v>
      </c>
      <c r="X171" s="19" t="s">
        <v>119</v>
      </c>
      <c r="Y171" s="19" t="s">
        <v>119</v>
      </c>
      <c r="Z171" s="9"/>
    </row>
    <row r="172" spans="1:26" x14ac:dyDescent="0.25">
      <c r="A172" s="1"/>
      <c r="B172" s="10" t="s">
        <v>20</v>
      </c>
      <c r="C172" s="3" t="s">
        <v>83</v>
      </c>
      <c r="D172" s="6">
        <v>1</v>
      </c>
      <c r="E172" s="6">
        <v>0</v>
      </c>
      <c r="F172" s="6">
        <v>-1</v>
      </c>
      <c r="G172" s="7"/>
      <c r="H172" s="6">
        <v>4</v>
      </c>
      <c r="I172" s="6">
        <v>5</v>
      </c>
      <c r="J172" s="6">
        <v>2</v>
      </c>
      <c r="K172" s="6">
        <v>5</v>
      </c>
      <c r="L172" s="6">
        <v>4</v>
      </c>
      <c r="M172" s="6">
        <v>1</v>
      </c>
      <c r="N172" s="9"/>
      <c r="O172" s="6">
        <v>1</v>
      </c>
      <c r="P172" s="6">
        <v>3</v>
      </c>
      <c r="Q172" s="6">
        <v>3</v>
      </c>
      <c r="R172" s="6">
        <v>3</v>
      </c>
      <c r="S172" s="19">
        <v>3</v>
      </c>
      <c r="T172" s="19">
        <v>0</v>
      </c>
      <c r="U172" s="9"/>
      <c r="V172" s="19" t="s">
        <v>119</v>
      </c>
      <c r="W172" s="19" t="s">
        <v>119</v>
      </c>
      <c r="X172" s="19" t="s">
        <v>119</v>
      </c>
      <c r="Y172" s="19" t="s">
        <v>119</v>
      </c>
      <c r="Z172" s="9"/>
    </row>
    <row r="173" spans="1:26" x14ac:dyDescent="0.25">
      <c r="A173" s="1"/>
      <c r="B173" s="10" t="s">
        <v>20</v>
      </c>
      <c r="C173" s="3" t="s">
        <v>84</v>
      </c>
      <c r="D173" s="6">
        <v>2</v>
      </c>
      <c r="E173" s="6">
        <v>1</v>
      </c>
      <c r="F173" s="6">
        <v>0</v>
      </c>
      <c r="G173" s="7"/>
      <c r="H173" s="6">
        <v>4</v>
      </c>
      <c r="I173" s="6">
        <v>5</v>
      </c>
      <c r="J173" s="6">
        <v>2</v>
      </c>
      <c r="K173" s="6">
        <v>5</v>
      </c>
      <c r="L173" s="6">
        <v>0</v>
      </c>
      <c r="M173" s="6">
        <v>1</v>
      </c>
      <c r="N173" s="8"/>
      <c r="O173" s="6">
        <v>1</v>
      </c>
      <c r="P173" s="6">
        <v>3</v>
      </c>
      <c r="Q173" s="6">
        <v>3</v>
      </c>
      <c r="R173" s="6">
        <v>3</v>
      </c>
      <c r="S173" s="6">
        <v>3</v>
      </c>
      <c r="T173" s="6">
        <v>0</v>
      </c>
      <c r="U173" s="9"/>
      <c r="V173" s="19" t="s">
        <v>119</v>
      </c>
      <c r="W173" s="19" t="s">
        <v>119</v>
      </c>
      <c r="X173" s="19" t="s">
        <v>119</v>
      </c>
      <c r="Y173" s="19" t="s">
        <v>119</v>
      </c>
      <c r="Z173" s="8"/>
    </row>
    <row r="174" spans="1:26" x14ac:dyDescent="0.25">
      <c r="A174" s="1"/>
      <c r="B174" s="10" t="s">
        <v>20</v>
      </c>
      <c r="C174" s="3" t="s">
        <v>85</v>
      </c>
      <c r="D174" s="6">
        <v>2</v>
      </c>
      <c r="E174" s="6">
        <v>1</v>
      </c>
      <c r="F174" s="6">
        <v>0</v>
      </c>
      <c r="G174" s="7"/>
      <c r="H174" s="6">
        <v>5</v>
      </c>
      <c r="I174" s="6">
        <v>5</v>
      </c>
      <c r="J174" s="6">
        <v>3</v>
      </c>
      <c r="K174" s="6">
        <v>5</v>
      </c>
      <c r="L174" s="6">
        <v>4</v>
      </c>
      <c r="M174" s="6">
        <v>1</v>
      </c>
      <c r="N174" s="9"/>
      <c r="O174" s="6">
        <v>2</v>
      </c>
      <c r="P174" s="6">
        <v>3</v>
      </c>
      <c r="Q174" s="6">
        <v>3</v>
      </c>
      <c r="R174" s="6">
        <v>3</v>
      </c>
      <c r="S174" s="19">
        <v>3</v>
      </c>
      <c r="T174" s="19">
        <v>1</v>
      </c>
      <c r="U174" s="9"/>
      <c r="V174" s="19" t="s">
        <v>119</v>
      </c>
      <c r="W174" s="19" t="s">
        <v>119</v>
      </c>
      <c r="X174" s="19" t="s">
        <v>119</v>
      </c>
      <c r="Y174" s="19" t="s">
        <v>119</v>
      </c>
      <c r="Z174" s="9"/>
    </row>
    <row r="175" spans="1:26" x14ac:dyDescent="0.25">
      <c r="A175" s="1"/>
      <c r="B175" s="10" t="s">
        <v>20</v>
      </c>
      <c r="C175" s="3" t="s">
        <v>86</v>
      </c>
      <c r="D175" s="6">
        <v>2</v>
      </c>
      <c r="E175" s="6">
        <v>1</v>
      </c>
      <c r="F175" s="6">
        <v>0</v>
      </c>
      <c r="G175" s="7"/>
      <c r="H175" s="6">
        <v>5</v>
      </c>
      <c r="I175" s="6">
        <v>5</v>
      </c>
      <c r="J175" s="6">
        <v>3</v>
      </c>
      <c r="K175" s="6">
        <v>5</v>
      </c>
      <c r="L175" s="6">
        <v>4</v>
      </c>
      <c r="M175" s="6">
        <v>2</v>
      </c>
      <c r="N175" s="9"/>
      <c r="O175" s="6">
        <v>1</v>
      </c>
      <c r="P175" s="6">
        <v>3</v>
      </c>
      <c r="Q175" s="6">
        <v>3</v>
      </c>
      <c r="R175" s="6">
        <v>3</v>
      </c>
      <c r="S175" s="6">
        <v>3</v>
      </c>
      <c r="T175" s="6">
        <v>1</v>
      </c>
      <c r="U175" s="9"/>
      <c r="V175" s="19" t="s">
        <v>119</v>
      </c>
      <c r="W175" s="19" t="s">
        <v>119</v>
      </c>
      <c r="X175" s="19" t="s">
        <v>119</v>
      </c>
      <c r="Y175" s="19" t="s">
        <v>119</v>
      </c>
      <c r="Z175" s="9"/>
    </row>
    <row r="176" spans="1:26" x14ac:dyDescent="0.25">
      <c r="A176" s="1"/>
      <c r="B176" s="10" t="s">
        <v>20</v>
      </c>
      <c r="C176" s="3" t="s">
        <v>87</v>
      </c>
      <c r="D176" s="6">
        <v>2</v>
      </c>
      <c r="E176" s="6">
        <v>1</v>
      </c>
      <c r="F176" s="6">
        <v>-1</v>
      </c>
      <c r="G176" s="7"/>
      <c r="H176" s="6">
        <v>4</v>
      </c>
      <c r="I176" s="6">
        <v>5</v>
      </c>
      <c r="J176" s="6">
        <v>2</v>
      </c>
      <c r="K176" s="6">
        <v>5</v>
      </c>
      <c r="L176" s="6">
        <v>4</v>
      </c>
      <c r="M176" s="6">
        <v>2</v>
      </c>
      <c r="N176" s="9"/>
      <c r="O176" s="19">
        <v>0</v>
      </c>
      <c r="P176" s="19">
        <v>1</v>
      </c>
      <c r="Q176" s="19">
        <v>2</v>
      </c>
      <c r="R176" s="19">
        <v>3</v>
      </c>
      <c r="S176" s="19">
        <v>3</v>
      </c>
      <c r="T176" s="19">
        <v>0</v>
      </c>
      <c r="U176" s="1"/>
      <c r="V176" s="19" t="s">
        <v>119</v>
      </c>
      <c r="W176" s="19" t="s">
        <v>119</v>
      </c>
      <c r="X176" s="19" t="s">
        <v>119</v>
      </c>
      <c r="Y176" s="19" t="s">
        <v>119</v>
      </c>
      <c r="Z176" s="9"/>
    </row>
    <row r="177" spans="1:26" x14ac:dyDescent="0.25">
      <c r="A177" s="1"/>
      <c r="B177" s="10" t="s">
        <v>20</v>
      </c>
      <c r="C177" s="3" t="s">
        <v>88</v>
      </c>
      <c r="D177" s="6">
        <v>2</v>
      </c>
      <c r="E177" s="6">
        <v>1</v>
      </c>
      <c r="F177" s="6">
        <v>0</v>
      </c>
      <c r="G177" s="7"/>
      <c r="H177" s="6">
        <v>5</v>
      </c>
      <c r="I177" s="6">
        <v>2</v>
      </c>
      <c r="J177" s="6">
        <v>3</v>
      </c>
      <c r="K177" s="6">
        <v>2</v>
      </c>
      <c r="L177" s="6">
        <v>5</v>
      </c>
      <c r="M177" s="6">
        <v>2</v>
      </c>
      <c r="N177" s="9"/>
      <c r="O177" s="19">
        <v>0</v>
      </c>
      <c r="P177" s="19">
        <v>1</v>
      </c>
      <c r="Q177" s="19">
        <v>2</v>
      </c>
      <c r="R177" s="19">
        <v>3</v>
      </c>
      <c r="S177" s="19">
        <v>3</v>
      </c>
      <c r="T177" s="19">
        <v>0</v>
      </c>
      <c r="U177" s="9"/>
      <c r="V177" s="19" t="s">
        <v>119</v>
      </c>
      <c r="W177" s="19" t="s">
        <v>119</v>
      </c>
      <c r="X177" s="19" t="s">
        <v>119</v>
      </c>
      <c r="Y177" s="19" t="s">
        <v>119</v>
      </c>
      <c r="Z177" s="9"/>
    </row>
    <row r="178" spans="1:26" x14ac:dyDescent="0.25">
      <c r="A178" s="1"/>
      <c r="B178" s="2"/>
      <c r="C178" s="21" t="s">
        <v>46</v>
      </c>
      <c r="D178" s="91">
        <f>IF(COUNTIF($B169:$B177,"SI")=0,0,(SUMIF($B169:$B177,"SI",D169:D177)/COUNTIF($B169:$B177,"SI")))</f>
        <v>0</v>
      </c>
      <c r="E178" s="91">
        <f t="shared" ref="E178:F178" si="41">IF(COUNTIF($B169:$B177,"SI")=0,0,(SUMIF($B169:$B177,"SI",E169:E177)/COUNTIF($B169:$B177,"SI")))</f>
        <v>0</v>
      </c>
      <c r="F178" s="91">
        <f t="shared" si="41"/>
        <v>0</v>
      </c>
      <c r="G178" s="66"/>
      <c r="H178" s="91">
        <f t="shared" ref="H178:M178" si="42">IF(COUNTIF($B169:$B177,"SI")=0,0,(SUMIF($B169:$B177,"SI",H169:H177)/COUNTIF($B169:$B177,"SI")))</f>
        <v>0</v>
      </c>
      <c r="I178" s="91">
        <f t="shared" si="42"/>
        <v>0</v>
      </c>
      <c r="J178" s="91">
        <f t="shared" si="42"/>
        <v>0</v>
      </c>
      <c r="K178" s="91">
        <f t="shared" si="42"/>
        <v>0</v>
      </c>
      <c r="L178" s="91">
        <f t="shared" si="42"/>
        <v>0</v>
      </c>
      <c r="M178" s="91">
        <f t="shared" si="42"/>
        <v>0</v>
      </c>
      <c r="N178" s="66"/>
      <c r="O178" s="91">
        <f t="shared" ref="O178:R178" si="43">IF(COUNTIF($B169:$B177,"SI")=0,0,(SUMIF($B169:$B177,"SI",O169:O177)/COUNTIF($B169:$B177,"SI")))</f>
        <v>0</v>
      </c>
      <c r="P178" s="91">
        <f t="shared" si="43"/>
        <v>0</v>
      </c>
      <c r="Q178" s="91">
        <f t="shared" si="43"/>
        <v>0</v>
      </c>
      <c r="R178" s="91">
        <f t="shared" si="43"/>
        <v>0</v>
      </c>
      <c r="S178" s="91">
        <f>IF(COUNTIF($B171:$B177,"SI")=0,0,(SUMIF($B171:$B177,"SI",S171:S177)/COUNTIF($B171:$B177,"SI")))</f>
        <v>0</v>
      </c>
      <c r="T178" s="91">
        <f>IF(COUNTIF($B171:$B177,"SI")=0,0,(SUMIF($B171:$B177,"SI",T171:T177)/COUNTIF($B171:$B177,"SI")))</f>
        <v>0</v>
      </c>
      <c r="U178" s="66"/>
      <c r="V178" s="91">
        <v>0</v>
      </c>
      <c r="W178" s="91">
        <v>0</v>
      </c>
      <c r="X178" s="91">
        <v>0</v>
      </c>
      <c r="Y178" s="91">
        <v>0</v>
      </c>
      <c r="Z178" s="1"/>
    </row>
    <row r="179" spans="1:26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</sheetData>
  <sheetProtection algorithmName="SHA-512" hashValue="xY84dSlIMsj07m0x6m5L4yc5SNVmk/jrYTErftAmdcCxH+7TT2AMMchuYlBgv5ETt9FDgY9sISygMzL7KslSPQ==" saltValue="HFzfOV01zb2ULS1tclcFxA==" spinCount="100000" sheet="1" objects="1" scenarios="1"/>
  <dataConsolidate/>
  <mergeCells count="114">
    <mergeCell ref="B8:C8"/>
    <mergeCell ref="O103:T104"/>
    <mergeCell ref="V103:Y104"/>
    <mergeCell ref="V118:Y119"/>
    <mergeCell ref="O129:T130"/>
    <mergeCell ref="V129:Y130"/>
    <mergeCell ref="B120:C120"/>
    <mergeCell ref="H52:M52"/>
    <mergeCell ref="H53:I53"/>
    <mergeCell ref="J53:K53"/>
    <mergeCell ref="L53:M53"/>
    <mergeCell ref="H63:M63"/>
    <mergeCell ref="H104:I104"/>
    <mergeCell ref="J104:K104"/>
    <mergeCell ref="L8:M8"/>
    <mergeCell ref="J64:K64"/>
    <mergeCell ref="L64:M64"/>
    <mergeCell ref="H93:I93"/>
    <mergeCell ref="J93:K93"/>
    <mergeCell ref="L93:M93"/>
    <mergeCell ref="B9:C9"/>
    <mergeCell ref="B80:C80"/>
    <mergeCell ref="B94:C94"/>
    <mergeCell ref="H129:M129"/>
    <mergeCell ref="A1:Z3"/>
    <mergeCell ref="O7:T8"/>
    <mergeCell ref="V7:Y8"/>
    <mergeCell ref="B168:C168"/>
    <mergeCell ref="D7:F8"/>
    <mergeCell ref="D21:F22"/>
    <mergeCell ref="H21:M21"/>
    <mergeCell ref="H22:I22"/>
    <mergeCell ref="J22:K22"/>
    <mergeCell ref="L22:M22"/>
    <mergeCell ref="D63:F64"/>
    <mergeCell ref="H8:I8"/>
    <mergeCell ref="J8:K8"/>
    <mergeCell ref="O63:T64"/>
    <mergeCell ref="V63:Y64"/>
    <mergeCell ref="D103:F104"/>
    <mergeCell ref="H146:M146"/>
    <mergeCell ref="D118:F119"/>
    <mergeCell ref="H118:M118"/>
    <mergeCell ref="H130:I130"/>
    <mergeCell ref="J130:K130"/>
    <mergeCell ref="L130:M130"/>
    <mergeCell ref="B148:C148"/>
    <mergeCell ref="B105:C105"/>
    <mergeCell ref="D146:F147"/>
    <mergeCell ref="B54:C54"/>
    <mergeCell ref="H166:M166"/>
    <mergeCell ref="D92:F93"/>
    <mergeCell ref="H92:M92"/>
    <mergeCell ref="H78:M78"/>
    <mergeCell ref="B156:C156"/>
    <mergeCell ref="D154:F155"/>
    <mergeCell ref="H154:M154"/>
    <mergeCell ref="H155:I155"/>
    <mergeCell ref="J155:K155"/>
    <mergeCell ref="L155:M155"/>
    <mergeCell ref="D166:F167"/>
    <mergeCell ref="H119:I119"/>
    <mergeCell ref="J119:K119"/>
    <mergeCell ref="L119:M119"/>
    <mergeCell ref="H79:I79"/>
    <mergeCell ref="D129:F130"/>
    <mergeCell ref="J147:K147"/>
    <mergeCell ref="L147:M147"/>
    <mergeCell ref="B131:C131"/>
    <mergeCell ref="L104:M104"/>
    <mergeCell ref="H64:I64"/>
    <mergeCell ref="B65:C65"/>
    <mergeCell ref="H103:M103"/>
    <mergeCell ref="H30:M30"/>
    <mergeCell ref="H31:I31"/>
    <mergeCell ref="J31:K31"/>
    <mergeCell ref="L31:M31"/>
    <mergeCell ref="H43:M43"/>
    <mergeCell ref="H44:I44"/>
    <mergeCell ref="J44:K44"/>
    <mergeCell ref="L44:M44"/>
    <mergeCell ref="D78:F79"/>
    <mergeCell ref="D52:F53"/>
    <mergeCell ref="B23:C23"/>
    <mergeCell ref="B32:C32"/>
    <mergeCell ref="B45:C45"/>
    <mergeCell ref="J79:K79"/>
    <mergeCell ref="L79:M79"/>
    <mergeCell ref="D30:F31"/>
    <mergeCell ref="D43:F44"/>
    <mergeCell ref="H7:M7"/>
    <mergeCell ref="O146:T147"/>
    <mergeCell ref="V146:Y147"/>
    <mergeCell ref="O154:T155"/>
    <mergeCell ref="V154:Y155"/>
    <mergeCell ref="O166:T167"/>
    <mergeCell ref="V166:Y167"/>
    <mergeCell ref="O92:T93"/>
    <mergeCell ref="V92:Y93"/>
    <mergeCell ref="O21:T22"/>
    <mergeCell ref="V21:Y22"/>
    <mergeCell ref="O30:T31"/>
    <mergeCell ref="V30:Y31"/>
    <mergeCell ref="O43:T44"/>
    <mergeCell ref="V43:Y44"/>
    <mergeCell ref="O52:T53"/>
    <mergeCell ref="V52:Y53"/>
    <mergeCell ref="O78:T79"/>
    <mergeCell ref="V78:Y79"/>
    <mergeCell ref="H167:I167"/>
    <mergeCell ref="J167:K167"/>
    <mergeCell ref="L167:M167"/>
    <mergeCell ref="O118:T119"/>
    <mergeCell ref="H147:I147"/>
  </mergeCells>
  <dataValidations count="1">
    <dataValidation type="list" allowBlank="1" showInputMessage="1" showErrorMessage="1" sqref="B33:B38 B46:B47 B55:B58 B169:B177 B157:B161 B95:B98 B24:B25 B81:B82 B85:B87 B110:B113 B134 B138 B10:B16 B122:B124" xr:uid="{00000000-0002-0000-0300-000000000000}">
      <formula1>"SI,NO"</formula1>
    </dataValidation>
  </dataValidations>
  <pageMargins left="0.7" right="0.7" top="0.75" bottom="0.75" header="0.3" footer="0.3"/>
  <pageSetup paperSize="9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271AD8-5AAD-44DC-8C41-1F047B57518C}">
          <x14:formula1>
            <xm:f>Aux!#REF!</xm:f>
          </x14:formula1>
          <xm:sqref>B50:B53 B144 B164:B172 B61:B64 B152:B157 B28:B33 B41:B42 B90:B93 B76:B81 B116:B119 B101:B104 B127:B130 B19:B20 B6:B7 B10:B11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S86"/>
  <sheetViews>
    <sheetView showGridLines="0" tabSelected="1" workbookViewId="0">
      <selection activeCell="G15" sqref="G15"/>
    </sheetView>
  </sheetViews>
  <sheetFormatPr baseColWidth="10" defaultColWidth="11.42578125" defaultRowHeight="15" x14ac:dyDescent="0.25"/>
  <cols>
    <col min="1" max="1" width="29.42578125" customWidth="1"/>
    <col min="2" max="2" width="11.85546875" customWidth="1"/>
    <col min="3" max="3" width="11.42578125" customWidth="1"/>
    <col min="4" max="9" width="12.7109375" customWidth="1"/>
    <col min="10" max="10" width="18.85546875" customWidth="1"/>
  </cols>
  <sheetData>
    <row r="1" spans="1:19" ht="15" customHeight="1" x14ac:dyDescent="0.25">
      <c r="A1" s="116" t="s">
        <v>183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5" spans="1:19" ht="21" x14ac:dyDescent="0.35">
      <c r="A5" s="95" t="s">
        <v>153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31.5" customHeight="1" x14ac:dyDescent="0.25">
      <c r="A7" s="1"/>
      <c r="B7" s="1"/>
      <c r="C7" s="73" t="s">
        <v>21</v>
      </c>
      <c r="D7" s="74" t="s">
        <v>32</v>
      </c>
      <c r="E7" s="74" t="s">
        <v>33</v>
      </c>
      <c r="F7" s="74" t="s">
        <v>34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9" t="s">
        <v>0</v>
      </c>
      <c r="B8" s="19">
        <v>3</v>
      </c>
      <c r="C8" s="75">
        <f t="shared" ref="C8:C21" si="0">B8/$B$22</f>
        <v>6.8181818181818177E-2</v>
      </c>
      <c r="D8" s="76">
        <f>Evaluación!D17</f>
        <v>2</v>
      </c>
      <c r="E8" s="76">
        <f>Evaluación!E17</f>
        <v>1</v>
      </c>
      <c r="F8" s="76">
        <f>Evaluación!F17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19" t="s">
        <v>22</v>
      </c>
      <c r="B9" s="19">
        <v>3</v>
      </c>
      <c r="C9" s="75">
        <f t="shared" si="0"/>
        <v>6.8181818181818177E-2</v>
      </c>
      <c r="D9" s="76">
        <f>Evaluación!D26</f>
        <v>0</v>
      </c>
      <c r="E9" s="76">
        <f>Evaluación!E26</f>
        <v>0</v>
      </c>
      <c r="F9" s="76">
        <f>Evaluación!F26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9" t="s">
        <v>23</v>
      </c>
      <c r="B10" s="19">
        <v>3</v>
      </c>
      <c r="C10" s="75">
        <f t="shared" si="0"/>
        <v>6.8181818181818177E-2</v>
      </c>
      <c r="D10" s="76">
        <f>Evaluación!D39</f>
        <v>0</v>
      </c>
      <c r="E10" s="76">
        <f>Evaluación!E39</f>
        <v>0</v>
      </c>
      <c r="F10" s="76">
        <f>Evaluación!F39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9" t="s">
        <v>24</v>
      </c>
      <c r="B11" s="19">
        <v>3</v>
      </c>
      <c r="C11" s="75">
        <f t="shared" si="0"/>
        <v>6.8181818181818177E-2</v>
      </c>
      <c r="D11" s="76">
        <f>Evaluación!D48</f>
        <v>0</v>
      </c>
      <c r="E11" s="76">
        <f>Evaluación!E48</f>
        <v>0</v>
      </c>
      <c r="F11" s="76">
        <f>Evaluación!F48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9" t="s">
        <v>25</v>
      </c>
      <c r="B12" s="19">
        <v>5</v>
      </c>
      <c r="C12" s="75">
        <f>'Peso Apartados'!$B$7</f>
        <v>0.11</v>
      </c>
      <c r="D12" s="76">
        <f>Evaluación!D59</f>
        <v>0</v>
      </c>
      <c r="E12" s="76">
        <f>Evaluación!E59</f>
        <v>0</v>
      </c>
      <c r="F12" s="76">
        <f>Evaluación!F59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9" t="s">
        <v>27</v>
      </c>
      <c r="B13" s="19">
        <v>5</v>
      </c>
      <c r="C13" s="75">
        <f t="shared" si="0"/>
        <v>0.11363636363636363</v>
      </c>
      <c r="D13" s="76">
        <f>Evaluación!D74</f>
        <v>2</v>
      </c>
      <c r="E13" s="76">
        <f>Evaluación!E74</f>
        <v>0.25</v>
      </c>
      <c r="F13" s="76">
        <f>Evaluación!F74</f>
        <v>-2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9" t="s">
        <v>26</v>
      </c>
      <c r="B14" s="19">
        <v>4</v>
      </c>
      <c r="C14" s="75">
        <f t="shared" si="0"/>
        <v>9.0909090909090912E-2</v>
      </c>
      <c r="D14" s="76">
        <f>Evaluación!D88</f>
        <v>1.5</v>
      </c>
      <c r="E14" s="76">
        <f>Evaluación!E88</f>
        <v>0</v>
      </c>
      <c r="F14" s="76">
        <f>Evaluación!F88</f>
        <v>-2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9" t="s">
        <v>28</v>
      </c>
      <c r="B15" s="19">
        <v>3</v>
      </c>
      <c r="C15" s="75">
        <f t="shared" si="0"/>
        <v>6.8181818181818177E-2</v>
      </c>
      <c r="D15" s="76">
        <f>Evaluación!D99</f>
        <v>0</v>
      </c>
      <c r="E15" s="76">
        <f>Evaluación!E99</f>
        <v>0</v>
      </c>
      <c r="F15" s="76">
        <f>Evaluación!F99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9" t="s">
        <v>29</v>
      </c>
      <c r="B16" s="19">
        <v>3</v>
      </c>
      <c r="C16" s="75">
        <f t="shared" si="0"/>
        <v>6.8181818181818177E-2</v>
      </c>
      <c r="D16" s="76">
        <f>Evaluación!D114</f>
        <v>2</v>
      </c>
      <c r="E16" s="76">
        <f>Evaluación!E114</f>
        <v>0.25</v>
      </c>
      <c r="F16" s="76">
        <f>Evaluación!F114</f>
        <v>-2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9" t="s">
        <v>30</v>
      </c>
      <c r="B17" s="19">
        <v>1</v>
      </c>
      <c r="C17" s="75">
        <f t="shared" si="0"/>
        <v>2.2727272727272728E-2</v>
      </c>
      <c r="D17" s="76">
        <f>Evaluación!D125</f>
        <v>2</v>
      </c>
      <c r="E17" s="76">
        <f>Evaluación!E125</f>
        <v>1</v>
      </c>
      <c r="F17" s="76">
        <f>Evaluación!F125</f>
        <v>-1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9" t="s">
        <v>0</v>
      </c>
      <c r="B18" s="19">
        <v>1</v>
      </c>
      <c r="C18" s="75">
        <f t="shared" si="0"/>
        <v>2.2727272727272728E-2</v>
      </c>
      <c r="D18" s="76">
        <f>Evaluación!D142</f>
        <v>1.5</v>
      </c>
      <c r="E18" s="76">
        <f>Evaluación!E142</f>
        <v>0.625</v>
      </c>
      <c r="F18" s="76">
        <f>Evaluación!F142</f>
        <v>-0.625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9" t="s">
        <v>154</v>
      </c>
      <c r="B19" s="19">
        <v>2</v>
      </c>
      <c r="C19" s="75">
        <f>B19/$B$22</f>
        <v>4.5454545454545456E-2</v>
      </c>
      <c r="D19" s="76">
        <f>Evaluación!D150</f>
        <v>0</v>
      </c>
      <c r="E19" s="76">
        <f>Evaluación!E150</f>
        <v>1</v>
      </c>
      <c r="F19" s="76">
        <f>Evaluación!F150</f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9" t="s">
        <v>31</v>
      </c>
      <c r="B20" s="19">
        <v>5</v>
      </c>
      <c r="C20" s="75">
        <f>'Peso Apartados'!$B$8</f>
        <v>0.11</v>
      </c>
      <c r="D20" s="76">
        <f>Evaluación!D162</f>
        <v>0</v>
      </c>
      <c r="E20" s="76">
        <f>Evaluación!E162</f>
        <v>0</v>
      </c>
      <c r="F20" s="76">
        <f>Evaluación!F162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9" t="s">
        <v>28</v>
      </c>
      <c r="B21" s="19">
        <v>3</v>
      </c>
      <c r="C21" s="75">
        <f t="shared" si="0"/>
        <v>6.8181818181818177E-2</v>
      </c>
      <c r="D21" s="76">
        <f>Evaluación!D178</f>
        <v>0</v>
      </c>
      <c r="E21" s="76">
        <f>Evaluación!E178</f>
        <v>0</v>
      </c>
      <c r="F21" s="76">
        <f>Evaluación!F178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77" t="s">
        <v>35</v>
      </c>
      <c r="B22" s="77">
        <f>SUM(B8:B21)</f>
        <v>44</v>
      </c>
      <c r="C22" s="78">
        <f>SUM(C8:C21)</f>
        <v>0.99272727272727268</v>
      </c>
      <c r="D22" s="79">
        <f>(C8*D8)+(C9*D9)+(C10*D10)+(C11*D11)+(C12*D12)+(C13*D13)+(C14*D14)+(C15*D15)+(C16*D16)+(C17*D17)+(C18*D18)+(C20*D20)+(C21*D21)</f>
        <v>0.71590909090909083</v>
      </c>
      <c r="E22" s="79">
        <f>(C8*E8)+(C9*E9)+(C10*E10)+(C11*E11)+(C12*E12)+(C13*E13)+(C14*E14)+(C15*E15)+(C16*E16)+(C17*E17)+(C18*E18)+(C20*E20)+(C21*E21)</f>
        <v>0.15056818181818182</v>
      </c>
      <c r="F22" s="79">
        <f>(C8*F8)+(C9*F9)+(C10*F10)+(C11*F11)+(C12*F12)+(C13*F13)+(C14*F14)+(C15*F15)+(C16*F16)+(C17*F17)+(C18*F18)+(C20*F20)+(C21*F21)</f>
        <v>-0.58238636363636354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1" x14ac:dyDescent="0.35">
      <c r="A24" s="95" t="s">
        <v>152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</row>
    <row r="25" spans="1:19" ht="21" x14ac:dyDescent="0.35">
      <c r="A25" s="96" t="s">
        <v>36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1"/>
      <c r="D27" s="5" t="s">
        <v>6</v>
      </c>
      <c r="E27" s="5"/>
      <c r="F27" s="5" t="s">
        <v>7</v>
      </c>
      <c r="G27" s="5"/>
      <c r="H27" s="5" t="s">
        <v>8</v>
      </c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0.75" customHeight="1" x14ac:dyDescent="0.25">
      <c r="A28" s="1"/>
      <c r="B28" s="1"/>
      <c r="C28" s="73" t="s">
        <v>21</v>
      </c>
      <c r="D28" s="64" t="s">
        <v>37</v>
      </c>
      <c r="E28" s="64" t="s">
        <v>38</v>
      </c>
      <c r="F28" s="64" t="s">
        <v>39</v>
      </c>
      <c r="G28" s="64" t="s">
        <v>40</v>
      </c>
      <c r="H28" s="64" t="s">
        <v>41</v>
      </c>
      <c r="I28" s="64" t="s">
        <v>42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9" t="s">
        <v>0</v>
      </c>
      <c r="B29" s="19">
        <v>3</v>
      </c>
      <c r="C29" s="75">
        <f t="shared" ref="C29:C42" si="1">B29/$B$22</f>
        <v>6.8181818181818177E-2</v>
      </c>
      <c r="D29" s="76">
        <f>Evaluación!H17</f>
        <v>4</v>
      </c>
      <c r="E29" s="76">
        <f>Evaluación!I17</f>
        <v>5</v>
      </c>
      <c r="F29" s="76">
        <f>Evaluación!J17</f>
        <v>2</v>
      </c>
      <c r="G29" s="76">
        <f>Evaluación!K17</f>
        <v>4</v>
      </c>
      <c r="H29" s="76">
        <f>Evaluación!L17</f>
        <v>1</v>
      </c>
      <c r="I29" s="76">
        <f>Evaluación!M17</f>
        <v>1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9" t="s">
        <v>22</v>
      </c>
      <c r="B30" s="19">
        <v>3</v>
      </c>
      <c r="C30" s="75">
        <f t="shared" si="1"/>
        <v>6.8181818181818177E-2</v>
      </c>
      <c r="D30" s="76">
        <f>Evaluación!H26</f>
        <v>0</v>
      </c>
      <c r="E30" s="76">
        <f>Evaluación!I26</f>
        <v>0</v>
      </c>
      <c r="F30" s="76">
        <f>Evaluación!J26</f>
        <v>0</v>
      </c>
      <c r="G30" s="76">
        <f>Evaluación!K26</f>
        <v>0</v>
      </c>
      <c r="H30" s="76">
        <f>Evaluación!L26</f>
        <v>0</v>
      </c>
      <c r="I30" s="76">
        <f>Evaluación!M26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9" t="s">
        <v>23</v>
      </c>
      <c r="B31" s="19">
        <v>3</v>
      </c>
      <c r="C31" s="75">
        <f t="shared" si="1"/>
        <v>6.8181818181818177E-2</v>
      </c>
      <c r="D31" s="76">
        <f>Evaluación!H39</f>
        <v>0</v>
      </c>
      <c r="E31" s="76">
        <f>Evaluación!I39</f>
        <v>0</v>
      </c>
      <c r="F31" s="76">
        <f>Evaluación!J39</f>
        <v>0</v>
      </c>
      <c r="G31" s="76">
        <f>Evaluación!K39</f>
        <v>0</v>
      </c>
      <c r="H31" s="76">
        <f>Evaluación!L39</f>
        <v>0</v>
      </c>
      <c r="I31" s="76">
        <f>Evaluación!M39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9" t="s">
        <v>24</v>
      </c>
      <c r="B32" s="19">
        <v>3</v>
      </c>
      <c r="C32" s="75">
        <f t="shared" si="1"/>
        <v>6.8181818181818177E-2</v>
      </c>
      <c r="D32" s="76">
        <f>Evaluación!H48</f>
        <v>0</v>
      </c>
      <c r="E32" s="76">
        <f>Evaluación!I48</f>
        <v>0</v>
      </c>
      <c r="F32" s="76">
        <f>Evaluación!J48</f>
        <v>0</v>
      </c>
      <c r="G32" s="76">
        <f>Evaluación!K48</f>
        <v>0</v>
      </c>
      <c r="H32" s="76">
        <f>Evaluación!L48</f>
        <v>0</v>
      </c>
      <c r="I32" s="76">
        <f>Evaluación!M48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9" t="s">
        <v>25</v>
      </c>
      <c r="B33" s="19">
        <v>5</v>
      </c>
      <c r="C33" s="75">
        <f>'Peso Apartados'!$B$7</f>
        <v>0.11</v>
      </c>
      <c r="D33" s="76">
        <f>Evaluación!H59</f>
        <v>0</v>
      </c>
      <c r="E33" s="76">
        <f>Evaluación!I59</f>
        <v>0</v>
      </c>
      <c r="F33" s="76">
        <f>Evaluación!J59</f>
        <v>0</v>
      </c>
      <c r="G33" s="76">
        <f>Evaluación!K59</f>
        <v>0</v>
      </c>
      <c r="H33" s="76">
        <f>Evaluación!L59</f>
        <v>0</v>
      </c>
      <c r="I33" s="76">
        <f>Evaluación!M59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9" t="s">
        <v>27</v>
      </c>
      <c r="B34" s="19">
        <v>5</v>
      </c>
      <c r="C34" s="75">
        <f t="shared" si="1"/>
        <v>0.11363636363636363</v>
      </c>
      <c r="D34" s="76">
        <f>Evaluación!H74</f>
        <v>4</v>
      </c>
      <c r="E34" s="76">
        <f>Evaluación!I74</f>
        <v>4.125</v>
      </c>
      <c r="F34" s="76">
        <f>Evaluación!J74</f>
        <v>2.875</v>
      </c>
      <c r="G34" s="76">
        <f>Evaluación!K74</f>
        <v>3.25</v>
      </c>
      <c r="H34" s="76">
        <f>Evaluación!L74</f>
        <v>1.75</v>
      </c>
      <c r="I34" s="76">
        <f>Evaluación!M74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9" t="s">
        <v>26</v>
      </c>
      <c r="B35" s="19">
        <v>4</v>
      </c>
      <c r="C35" s="75">
        <f t="shared" si="1"/>
        <v>9.0909090909090912E-2</v>
      </c>
      <c r="D35" s="76">
        <f>Evaluación!H88</f>
        <v>3.5</v>
      </c>
      <c r="E35" s="76">
        <f>Evaluación!I88</f>
        <v>4.5</v>
      </c>
      <c r="F35" s="76">
        <f>Evaluación!J88</f>
        <v>2.5</v>
      </c>
      <c r="G35" s="76">
        <f>Evaluación!K88</f>
        <v>4</v>
      </c>
      <c r="H35" s="76">
        <f>Evaluación!L88</f>
        <v>1.5</v>
      </c>
      <c r="I35" s="76">
        <f>Evaluación!M88</f>
        <v>1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9" t="s">
        <v>28</v>
      </c>
      <c r="B36" s="19">
        <v>3</v>
      </c>
      <c r="C36" s="75">
        <f t="shared" si="1"/>
        <v>6.8181818181818177E-2</v>
      </c>
      <c r="D36" s="76">
        <f>Evaluación!H99</f>
        <v>0</v>
      </c>
      <c r="E36" s="76">
        <f>Evaluación!I99</f>
        <v>0</v>
      </c>
      <c r="F36" s="76">
        <f>Evaluación!J99</f>
        <v>0</v>
      </c>
      <c r="G36" s="76">
        <f>Evaluación!K99</f>
        <v>0</v>
      </c>
      <c r="H36" s="76">
        <f>Evaluación!L99</f>
        <v>0</v>
      </c>
      <c r="I36" s="76">
        <f>Evaluación!M99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9" t="s">
        <v>29</v>
      </c>
      <c r="B37" s="19">
        <v>3</v>
      </c>
      <c r="C37" s="75">
        <f t="shared" si="1"/>
        <v>6.8181818181818177E-2</v>
      </c>
      <c r="D37" s="76">
        <f>Evaluación!H114</f>
        <v>4</v>
      </c>
      <c r="E37" s="76">
        <f>Evaluación!I114</f>
        <v>4</v>
      </c>
      <c r="F37" s="76">
        <f>Evaluación!J114</f>
        <v>3</v>
      </c>
      <c r="G37" s="76">
        <f>Evaluación!K114</f>
        <v>4</v>
      </c>
      <c r="H37" s="76">
        <f>Evaluación!L114</f>
        <v>3.25</v>
      </c>
      <c r="I37" s="76">
        <f>Evaluación!M114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9" t="s">
        <v>30</v>
      </c>
      <c r="B38" s="19">
        <v>1</v>
      </c>
      <c r="C38" s="75">
        <f t="shared" si="1"/>
        <v>2.2727272727272728E-2</v>
      </c>
      <c r="D38" s="76">
        <f>Evaluación!H125</f>
        <v>4</v>
      </c>
      <c r="E38" s="76">
        <f>Evaluación!I125</f>
        <v>4</v>
      </c>
      <c r="F38" s="76">
        <f>Evaluación!J125</f>
        <v>4</v>
      </c>
      <c r="G38" s="76">
        <f>Evaluación!K125</f>
        <v>4</v>
      </c>
      <c r="H38" s="76">
        <f>Evaluación!L125</f>
        <v>3</v>
      </c>
      <c r="I38" s="76">
        <f>Evaluación!M125</f>
        <v>2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9" t="s">
        <v>0</v>
      </c>
      <c r="B39" s="19">
        <v>1</v>
      </c>
      <c r="C39" s="75">
        <f t="shared" si="1"/>
        <v>2.2727272727272728E-2</v>
      </c>
      <c r="D39" s="76">
        <f>Evaluación!H142</f>
        <v>3.75</v>
      </c>
      <c r="E39" s="76">
        <f>Evaluación!I142</f>
        <v>3.25</v>
      </c>
      <c r="F39" s="76">
        <f>Evaluación!J142</f>
        <v>1.375</v>
      </c>
      <c r="G39" s="76">
        <f>Evaluación!K142</f>
        <v>2.875</v>
      </c>
      <c r="H39" s="76">
        <f>Evaluación!L142</f>
        <v>2.875</v>
      </c>
      <c r="I39" s="76">
        <f>Evaluación!M142</f>
        <v>1.875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9" t="s">
        <v>154</v>
      </c>
      <c r="B40" s="19">
        <v>2</v>
      </c>
      <c r="C40" s="75">
        <f t="shared" si="1"/>
        <v>4.5454545454545456E-2</v>
      </c>
      <c r="D40" s="76">
        <f>Evaluación!H150</f>
        <v>4</v>
      </c>
      <c r="E40" s="76">
        <f>Evaluación!I150</f>
        <v>3</v>
      </c>
      <c r="F40" s="76">
        <f>Evaluación!J150</f>
        <v>4</v>
      </c>
      <c r="G40" s="76">
        <f>Evaluación!K150</f>
        <v>2</v>
      </c>
      <c r="H40" s="76">
        <f>Evaluación!L150</f>
        <v>5</v>
      </c>
      <c r="I40" s="76">
        <f>Evaluación!M150</f>
        <v>5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9" t="s">
        <v>31</v>
      </c>
      <c r="B41" s="19">
        <v>5</v>
      </c>
      <c r="C41" s="75">
        <f>'Peso Apartados'!$B$8</f>
        <v>0.11</v>
      </c>
      <c r="D41" s="76">
        <f>Evaluación!H162</f>
        <v>0</v>
      </c>
      <c r="E41" s="76">
        <f>Evaluación!I162</f>
        <v>0</v>
      </c>
      <c r="F41" s="76">
        <f>Evaluación!J162</f>
        <v>0</v>
      </c>
      <c r="G41" s="76">
        <f>Evaluación!K162</f>
        <v>0</v>
      </c>
      <c r="H41" s="76">
        <f>Evaluación!L162</f>
        <v>0</v>
      </c>
      <c r="I41" s="76">
        <f>Evaluación!M162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9" t="s">
        <v>28</v>
      </c>
      <c r="B42" s="19">
        <v>3</v>
      </c>
      <c r="C42" s="75">
        <f t="shared" si="1"/>
        <v>6.8181818181818177E-2</v>
      </c>
      <c r="D42" s="76">
        <f>Evaluación!H178</f>
        <v>0</v>
      </c>
      <c r="E42" s="76">
        <f>Evaluación!I178</f>
        <v>0</v>
      </c>
      <c r="F42" s="76">
        <f>Evaluación!J178</f>
        <v>0</v>
      </c>
      <c r="G42" s="76">
        <f>Evaluación!K178</f>
        <v>0</v>
      </c>
      <c r="H42" s="76">
        <f>Evaluación!L178</f>
        <v>0</v>
      </c>
      <c r="I42" s="76">
        <f>Evaluación!M178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77" t="s">
        <v>35</v>
      </c>
      <c r="B43" s="77">
        <f>SUM(B29:B42)</f>
        <v>44</v>
      </c>
      <c r="C43" s="78">
        <f>SUM(C29:C42)</f>
        <v>0.99272727272727268</v>
      </c>
      <c r="D43" s="79">
        <f>($C$29*D29)+($C$30*D30)+($C$31*D31)+($C$32*D32)+($C$33*D33)+($C$34*D34)+($C$35*D35)+($C$36*D36)+($C$37*D37)+($C$38*D38)+($C$39*D39)+($C$41*D41)+($C$42*D42)</f>
        <v>1.4943181818181817</v>
      </c>
      <c r="E43" s="79">
        <f t="shared" ref="E43:I43" si="2">($C$29*E29)+($C$30*E30)+($C$31*E31)+($C$32*E32)+($C$33*E33)+($C$34*E34)+($C$35*E35)+($C$36*E36)+($C$37*E37)+($C$38*E38)+($C$39*E39)+($C$41*E41)+($C$42*E42)</f>
        <v>1.65625</v>
      </c>
      <c r="F43" s="79">
        <f t="shared" si="2"/>
        <v>1.0170454545454546</v>
      </c>
      <c r="G43" s="79">
        <f>($C$29*G29)+($C$30*G30)+($C$31*G31)+($C$32*G32)+($C$33*G33)+($C$34*G34)+($C$35*G35)+($C$36*G36)+($C$37*G37)+($C$38*G38)+($C$39*G39)+($C$41*G41)+($C$42*G42)</f>
        <v>1.4346590909090911</v>
      </c>
      <c r="H43" s="79">
        <f t="shared" si="2"/>
        <v>0.75852272727272718</v>
      </c>
      <c r="I43" s="79">
        <f t="shared" si="2"/>
        <v>0.24715909090909088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1" x14ac:dyDescent="0.35">
      <c r="A45" s="96" t="s">
        <v>110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07" t="s">
        <v>110</v>
      </c>
      <c r="E47" s="108"/>
      <c r="F47" s="108"/>
      <c r="G47" s="108"/>
      <c r="H47" s="108"/>
      <c r="I47" s="109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10"/>
      <c r="E48" s="111"/>
      <c r="F48" s="111"/>
      <c r="G48" s="111"/>
      <c r="H48" s="111"/>
      <c r="I48" s="112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73" t="s">
        <v>21</v>
      </c>
      <c r="D49" s="5" t="s">
        <v>113</v>
      </c>
      <c r="E49" s="5" t="s">
        <v>111</v>
      </c>
      <c r="F49" s="5" t="s">
        <v>112</v>
      </c>
      <c r="G49" s="5" t="s">
        <v>107</v>
      </c>
      <c r="H49" s="5" t="s">
        <v>108</v>
      </c>
      <c r="I49" s="5" t="s">
        <v>109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9" t="s">
        <v>0</v>
      </c>
      <c r="B50" s="19">
        <v>3</v>
      </c>
      <c r="C50" s="75">
        <f t="shared" ref="C50:C63" si="3">B50/$B$22</f>
        <v>6.8181818181818177E-2</v>
      </c>
      <c r="D50" s="76">
        <f>Evaluación!O17</f>
        <v>1</v>
      </c>
      <c r="E50" s="76">
        <f>Evaluación!P17</f>
        <v>3</v>
      </c>
      <c r="F50" s="76">
        <f>Evaluación!Q17</f>
        <v>2</v>
      </c>
      <c r="G50" s="76">
        <f>Evaluación!R17</f>
        <v>3</v>
      </c>
      <c r="H50" s="76">
        <f>Evaluación!S17</f>
        <v>3</v>
      </c>
      <c r="I50" s="76">
        <f>Evaluación!T17</f>
        <v>2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9" t="s">
        <v>22</v>
      </c>
      <c r="B51" s="19">
        <v>3</v>
      </c>
      <c r="C51" s="75">
        <f t="shared" si="3"/>
        <v>6.8181818181818177E-2</v>
      </c>
      <c r="D51" s="76">
        <f>Evaluación!O26</f>
        <v>0</v>
      </c>
      <c r="E51" s="76">
        <f>Evaluación!P26</f>
        <v>0</v>
      </c>
      <c r="F51" s="76">
        <f>Evaluación!Q26</f>
        <v>0</v>
      </c>
      <c r="G51" s="76">
        <f>Evaluación!R26</f>
        <v>0</v>
      </c>
      <c r="H51" s="76">
        <f>Evaluación!S26</f>
        <v>0</v>
      </c>
      <c r="I51" s="76">
        <f>Evaluación!T26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9" t="s">
        <v>23</v>
      </c>
      <c r="B52" s="19">
        <v>3</v>
      </c>
      <c r="C52" s="75">
        <f t="shared" si="3"/>
        <v>6.8181818181818177E-2</v>
      </c>
      <c r="D52" s="76">
        <f>Evaluación!O39</f>
        <v>0</v>
      </c>
      <c r="E52" s="76">
        <f>Evaluación!P39</f>
        <v>0</v>
      </c>
      <c r="F52" s="76">
        <f>Evaluación!Q39</f>
        <v>0</v>
      </c>
      <c r="G52" s="76">
        <f>Evaluación!R39</f>
        <v>0</v>
      </c>
      <c r="H52" s="76">
        <f>Evaluación!S39</f>
        <v>0</v>
      </c>
      <c r="I52" s="76">
        <f>Evaluación!T39</f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9" t="s">
        <v>24</v>
      </c>
      <c r="B53" s="19">
        <v>3</v>
      </c>
      <c r="C53" s="75">
        <f t="shared" si="3"/>
        <v>6.8181818181818177E-2</v>
      </c>
      <c r="D53" s="76">
        <f>Evaluación!O48</f>
        <v>0</v>
      </c>
      <c r="E53" s="76">
        <f>Evaluación!P48</f>
        <v>0</v>
      </c>
      <c r="F53" s="76">
        <f>Evaluación!Q48</f>
        <v>0</v>
      </c>
      <c r="G53" s="76">
        <f>Evaluación!R48</f>
        <v>0</v>
      </c>
      <c r="H53" s="76">
        <f>Evaluación!S48</f>
        <v>0</v>
      </c>
      <c r="I53" s="76">
        <f>Evaluación!T48</f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9" t="s">
        <v>25</v>
      </c>
      <c r="B54" s="19">
        <v>5</v>
      </c>
      <c r="C54" s="75">
        <f>'Peso Apartados'!$B$7</f>
        <v>0.11</v>
      </c>
      <c r="D54" s="76">
        <f>Evaluación!O59</f>
        <v>0</v>
      </c>
      <c r="E54" s="76">
        <f>Evaluación!P59</f>
        <v>0</v>
      </c>
      <c r="F54" s="76">
        <f>Evaluación!Q59</f>
        <v>0</v>
      </c>
      <c r="G54" s="76">
        <f>Evaluación!R59</f>
        <v>0</v>
      </c>
      <c r="H54" s="76">
        <f>Evaluación!S59</f>
        <v>0</v>
      </c>
      <c r="I54" s="76">
        <f>Evaluación!T59</f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9" t="s">
        <v>27</v>
      </c>
      <c r="B55" s="19">
        <v>5</v>
      </c>
      <c r="C55" s="75">
        <f t="shared" si="3"/>
        <v>0.11363636363636363</v>
      </c>
      <c r="D55" s="76">
        <f>Evaluación!O74</f>
        <v>1.6666666666666667</v>
      </c>
      <c r="E55" s="76">
        <f>Evaluación!P74</f>
        <v>2.1666666666666665</v>
      </c>
      <c r="F55" s="76">
        <f>Evaluación!Q74</f>
        <v>2.1666666666666665</v>
      </c>
      <c r="G55" s="76">
        <f>Evaluación!R74</f>
        <v>2.6666666666666665</v>
      </c>
      <c r="H55" s="76">
        <f>Evaluación!S74</f>
        <v>2.6666666666666665</v>
      </c>
      <c r="I55" s="76">
        <f>Evaluación!T74</f>
        <v>1.6666666666666667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9" t="s">
        <v>26</v>
      </c>
      <c r="B56" s="19">
        <v>4</v>
      </c>
      <c r="C56" s="75">
        <f t="shared" si="3"/>
        <v>9.0909090909090912E-2</v>
      </c>
      <c r="D56" s="76">
        <f>Evaluación!O88</f>
        <v>2</v>
      </c>
      <c r="E56" s="76">
        <f>Evaluación!P88</f>
        <v>2</v>
      </c>
      <c r="F56" s="76">
        <f>Evaluación!Q88</f>
        <v>1.5</v>
      </c>
      <c r="G56" s="76">
        <f>Evaluación!R88</f>
        <v>1</v>
      </c>
      <c r="H56" s="76">
        <f>Evaluación!S88</f>
        <v>2.5</v>
      </c>
      <c r="I56" s="76">
        <f>Evaluación!T88</f>
        <v>0.5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9" t="s">
        <v>28</v>
      </c>
      <c r="B57" s="19">
        <v>3</v>
      </c>
      <c r="C57" s="75">
        <f t="shared" si="3"/>
        <v>6.8181818181818177E-2</v>
      </c>
      <c r="D57" s="76">
        <f>Evaluación!O99</f>
        <v>0</v>
      </c>
      <c r="E57" s="76">
        <f>Evaluación!P99</f>
        <v>0</v>
      </c>
      <c r="F57" s="76">
        <f>Evaluación!Q99</f>
        <v>0</v>
      </c>
      <c r="G57" s="76">
        <f>Evaluación!R99</f>
        <v>0</v>
      </c>
      <c r="H57" s="76">
        <f>Evaluación!S99</f>
        <v>0</v>
      </c>
      <c r="I57" s="76">
        <f>Evaluación!T99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9" t="s">
        <v>29</v>
      </c>
      <c r="B58" s="19">
        <v>3</v>
      </c>
      <c r="C58" s="75">
        <f t="shared" si="3"/>
        <v>6.8181818181818177E-2</v>
      </c>
      <c r="D58" s="76">
        <f>Evaluación!O114</f>
        <v>0</v>
      </c>
      <c r="E58" s="76">
        <f>Evaluación!P114</f>
        <v>2.3333333333333335</v>
      </c>
      <c r="F58" s="76">
        <f>Evaluación!Q114</f>
        <v>2.6666666666666665</v>
      </c>
      <c r="G58" s="76">
        <f>Evaluación!R114</f>
        <v>3</v>
      </c>
      <c r="H58" s="76">
        <f>Evaluación!S114</f>
        <v>3</v>
      </c>
      <c r="I58" s="76">
        <f>Evaluación!T114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9" t="s">
        <v>30</v>
      </c>
      <c r="B59" s="19">
        <v>1</v>
      </c>
      <c r="C59" s="75">
        <f t="shared" si="3"/>
        <v>2.2727272727272728E-2</v>
      </c>
      <c r="D59" s="76">
        <f>Evaluación!O125</f>
        <v>0</v>
      </c>
      <c r="E59" s="76">
        <f>Evaluación!P125</f>
        <v>0</v>
      </c>
      <c r="F59" s="76">
        <f>Evaluación!Q125</f>
        <v>0</v>
      </c>
      <c r="G59" s="76">
        <f>Evaluación!R125</f>
        <v>0</v>
      </c>
      <c r="H59" s="76">
        <f>Evaluación!S125</f>
        <v>0</v>
      </c>
      <c r="I59" s="76">
        <f>Evaluación!T125</f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9" t="s">
        <v>0</v>
      </c>
      <c r="B60" s="19">
        <v>1</v>
      </c>
      <c r="C60" s="75">
        <f t="shared" si="3"/>
        <v>2.2727272727272728E-2</v>
      </c>
      <c r="D60" s="76">
        <f>Evaluación!O142</f>
        <v>1</v>
      </c>
      <c r="E60" s="76">
        <f>Evaluación!P142</f>
        <v>2</v>
      </c>
      <c r="F60" s="76">
        <f>Evaluación!Q142</f>
        <v>2</v>
      </c>
      <c r="G60" s="76">
        <f>Evaluación!R142</f>
        <v>3</v>
      </c>
      <c r="H60" s="76">
        <f>Evaluación!S142</f>
        <v>3</v>
      </c>
      <c r="I60" s="76">
        <f>Evaluación!T142</f>
        <v>0.83333333333333337</v>
      </c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9" t="s">
        <v>154</v>
      </c>
      <c r="B61" s="19">
        <v>2</v>
      </c>
      <c r="C61" s="75">
        <f t="shared" si="3"/>
        <v>4.5454545454545456E-2</v>
      </c>
      <c r="D61" s="76">
        <f>Evaluación!O150</f>
        <v>0</v>
      </c>
      <c r="E61" s="76">
        <f>Evaluación!P150</f>
        <v>0</v>
      </c>
      <c r="F61" s="76">
        <f>Evaluación!Q150</f>
        <v>0</v>
      </c>
      <c r="G61" s="76">
        <f>Evaluación!R150</f>
        <v>0</v>
      </c>
      <c r="H61" s="76">
        <f>Evaluación!S150</f>
        <v>0</v>
      </c>
      <c r="I61" s="76">
        <f>Evaluación!T150</f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9" t="s">
        <v>31</v>
      </c>
      <c r="B62" s="19">
        <v>5</v>
      </c>
      <c r="C62" s="75">
        <f>'Peso Apartados'!$B$8</f>
        <v>0.11</v>
      </c>
      <c r="D62" s="76">
        <f>Evaluación!O162</f>
        <v>0</v>
      </c>
      <c r="E62" s="76">
        <f>Evaluación!P162</f>
        <v>0</v>
      </c>
      <c r="F62" s="76">
        <f>Evaluación!Q162</f>
        <v>0</v>
      </c>
      <c r="G62" s="76">
        <f>Evaluación!R162</f>
        <v>0</v>
      </c>
      <c r="H62" s="76">
        <f>Evaluación!S162</f>
        <v>0</v>
      </c>
      <c r="I62" s="76">
        <f>Evaluación!T162</f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9" t="s">
        <v>28</v>
      </c>
      <c r="B63" s="19">
        <v>3</v>
      </c>
      <c r="C63" s="75">
        <f t="shared" si="3"/>
        <v>6.8181818181818177E-2</v>
      </c>
      <c r="D63" s="76">
        <f>Evaluación!O178</f>
        <v>0</v>
      </c>
      <c r="E63" s="76">
        <f>Evaluación!P178</f>
        <v>0</v>
      </c>
      <c r="F63" s="76">
        <f>Evaluación!Q178</f>
        <v>0</v>
      </c>
      <c r="G63" s="76">
        <f>Evaluación!R178</f>
        <v>0</v>
      </c>
      <c r="H63" s="76">
        <f>Evaluación!S178</f>
        <v>0</v>
      </c>
      <c r="I63" s="76">
        <f>Evaluación!T178</f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77" t="s">
        <v>35</v>
      </c>
      <c r="B64" s="77">
        <f>SUM(B50:B63)</f>
        <v>44</v>
      </c>
      <c r="C64" s="78">
        <f>SUM(C50:C63)</f>
        <v>0.99272727272727268</v>
      </c>
      <c r="D64" s="79">
        <f>($C$50*D50)+($C$51*D51)+($C$52*D52)+($C$53*D53)+($C$54*D54)+($C$55*D55)+($C$56*D56)+($C$57*D57)+($C$58*D58)+($C$59*D59)+($C$60*D60)+($C$61*D61)+($C$62*D62)+($C$63*D63)</f>
        <v>0.4621212121212121</v>
      </c>
      <c r="E64" s="79">
        <f t="shared" ref="E64:I64" si="4">($C$50*E50)+($C$51*E51)+($C$52*E52)+($C$53*E53)+($C$54*E54)+($C$55*E55)+($C$56*E56)+($C$57*E57)+($C$58*E58)+($C$59*E59)+($C$60*E60)+($C$61*E61)+($C$62*E62)+($C$63*E63)</f>
        <v>0.83712121212121204</v>
      </c>
      <c r="F64" s="79">
        <f t="shared" si="4"/>
        <v>0.7462121212121211</v>
      </c>
      <c r="G64" s="79">
        <f t="shared" si="4"/>
        <v>0.8712121212121211</v>
      </c>
      <c r="H64" s="79">
        <f t="shared" si="4"/>
        <v>1.0075757575757576</v>
      </c>
      <c r="I64" s="79">
        <f t="shared" si="4"/>
        <v>0.39015151515151514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1" x14ac:dyDescent="0.35">
      <c r="A66" s="96" t="s">
        <v>114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06" t="s">
        <v>114</v>
      </c>
      <c r="E68" s="106"/>
      <c r="F68" s="106"/>
      <c r="G68" s="10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06"/>
      <c r="E69" s="106"/>
      <c r="F69" s="106"/>
      <c r="G69" s="10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73" t="s">
        <v>21</v>
      </c>
      <c r="D70" s="5" t="s">
        <v>115</v>
      </c>
      <c r="E70" s="5" t="s">
        <v>116</v>
      </c>
      <c r="F70" s="5" t="s">
        <v>117</v>
      </c>
      <c r="G70" s="5" t="s">
        <v>118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9" t="s">
        <v>0</v>
      </c>
      <c r="B71" s="19">
        <v>3</v>
      </c>
      <c r="C71" s="75">
        <f t="shared" ref="C71:C84" si="5">B71/$B$22</f>
        <v>6.8181818181818177E-2</v>
      </c>
      <c r="D71" s="76">
        <f>Evaluación!V17</f>
        <v>0</v>
      </c>
      <c r="E71" s="76">
        <f>Evaluación!W17</f>
        <v>0</v>
      </c>
      <c r="F71" s="76">
        <f>Evaluación!X17</f>
        <v>0</v>
      </c>
      <c r="G71" s="76">
        <f>Evaluación!Y17</f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9" t="s">
        <v>22</v>
      </c>
      <c r="B72" s="19">
        <v>3</v>
      </c>
      <c r="C72" s="75">
        <f t="shared" si="5"/>
        <v>6.8181818181818177E-2</v>
      </c>
      <c r="D72" s="76">
        <f>Evaluación!V26</f>
        <v>0</v>
      </c>
      <c r="E72" s="76">
        <f>Evaluación!W26</f>
        <v>0</v>
      </c>
      <c r="F72" s="76">
        <f>Evaluación!X26</f>
        <v>0</v>
      </c>
      <c r="G72" s="76">
        <f>Evaluación!Y26</f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9" t="s">
        <v>23</v>
      </c>
      <c r="B73" s="19">
        <v>3</v>
      </c>
      <c r="C73" s="75">
        <f t="shared" si="5"/>
        <v>6.8181818181818177E-2</v>
      </c>
      <c r="D73" s="76">
        <f>Evaluación!V39</f>
        <v>0</v>
      </c>
      <c r="E73" s="76">
        <f>Evaluación!W39</f>
        <v>0</v>
      </c>
      <c r="F73" s="76">
        <f>Evaluación!X39</f>
        <v>0</v>
      </c>
      <c r="G73" s="76">
        <f>Evaluación!Y39</f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9" t="s">
        <v>24</v>
      </c>
      <c r="B74" s="19">
        <v>3</v>
      </c>
      <c r="C74" s="75">
        <f t="shared" si="5"/>
        <v>6.8181818181818177E-2</v>
      </c>
      <c r="D74" s="76">
        <f>Evaluación!V48</f>
        <v>0</v>
      </c>
      <c r="E74" s="76">
        <f>Evaluación!W48</f>
        <v>0</v>
      </c>
      <c r="F74" s="76">
        <f>Evaluación!X48</f>
        <v>0</v>
      </c>
      <c r="G74" s="76">
        <f>Evaluación!Y48</f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9" t="s">
        <v>25</v>
      </c>
      <c r="B75" s="19">
        <v>5</v>
      </c>
      <c r="C75" s="75">
        <f>'Peso Apartados'!$B$7</f>
        <v>0.11</v>
      </c>
      <c r="D75" s="76">
        <f>Evaluación!V59</f>
        <v>0</v>
      </c>
      <c r="E75" s="76">
        <f>Evaluación!W59</f>
        <v>0</v>
      </c>
      <c r="F75" s="76">
        <f>Evaluación!X59</f>
        <v>0</v>
      </c>
      <c r="G75" s="76">
        <f>Evaluación!Y59</f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9" t="s">
        <v>27</v>
      </c>
      <c r="B76" s="19">
        <v>5</v>
      </c>
      <c r="C76" s="75">
        <f t="shared" si="5"/>
        <v>0.11363636363636363</v>
      </c>
      <c r="D76" s="76">
        <f>Evaluación!V74</f>
        <v>0</v>
      </c>
      <c r="E76" s="76">
        <f>Evaluación!W74</f>
        <v>0</v>
      </c>
      <c r="F76" s="76">
        <f>Evaluación!X74</f>
        <v>3</v>
      </c>
      <c r="G76" s="76">
        <f>Evaluación!Y74</f>
        <v>0.4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9" t="s">
        <v>26</v>
      </c>
      <c r="B77" s="19">
        <v>4</v>
      </c>
      <c r="C77" s="75">
        <f t="shared" si="5"/>
        <v>9.0909090909090912E-2</v>
      </c>
      <c r="D77" s="76">
        <f>Evaluación!V88</f>
        <v>3</v>
      </c>
      <c r="E77" s="76">
        <f>Evaluación!W88</f>
        <v>1</v>
      </c>
      <c r="F77" s="76">
        <f>Evaluación!X88</f>
        <v>2.5</v>
      </c>
      <c r="G77" s="76">
        <f>Evaluación!Y88</f>
        <v>0.5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9" t="s">
        <v>28</v>
      </c>
      <c r="B78" s="19">
        <v>3</v>
      </c>
      <c r="C78" s="75">
        <f t="shared" si="5"/>
        <v>6.8181818181818177E-2</v>
      </c>
      <c r="D78" s="76">
        <f>Evaluación!V99</f>
        <v>0</v>
      </c>
      <c r="E78" s="76">
        <f>Evaluación!W99</f>
        <v>0</v>
      </c>
      <c r="F78" s="76">
        <f>Evaluación!X99</f>
        <v>0</v>
      </c>
      <c r="G78" s="76">
        <f>Evaluación!Y99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9" t="s">
        <v>29</v>
      </c>
      <c r="B79" s="19">
        <v>3</v>
      </c>
      <c r="C79" s="75">
        <f t="shared" si="5"/>
        <v>6.8181818181818177E-2</v>
      </c>
      <c r="D79" s="76">
        <f>Evaluación!V114</f>
        <v>0</v>
      </c>
      <c r="E79" s="76">
        <f>Evaluación!W114</f>
        <v>0</v>
      </c>
      <c r="F79" s="76">
        <f>Evaluación!X114</f>
        <v>3</v>
      </c>
      <c r="G79" s="76">
        <f>Evaluación!Y114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9" t="s">
        <v>30</v>
      </c>
      <c r="B80" s="19">
        <v>1</v>
      </c>
      <c r="C80" s="75">
        <f t="shared" si="5"/>
        <v>2.2727272727272728E-2</v>
      </c>
      <c r="D80" s="76">
        <f>Evaluación!V125</f>
        <v>0</v>
      </c>
      <c r="E80" s="76">
        <f>Evaluación!W125</f>
        <v>0</v>
      </c>
      <c r="F80" s="76">
        <f>Evaluación!X125</f>
        <v>0</v>
      </c>
      <c r="G80" s="76">
        <f>Evaluación!Y125</f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9" t="s">
        <v>0</v>
      </c>
      <c r="B81" s="19">
        <v>1</v>
      </c>
      <c r="C81" s="75">
        <f t="shared" si="5"/>
        <v>2.2727272727272728E-2</v>
      </c>
      <c r="D81" s="76">
        <f>Evaluación!V142</f>
        <v>0</v>
      </c>
      <c r="E81" s="76">
        <f>Evaluación!W142</f>
        <v>0</v>
      </c>
      <c r="F81" s="76">
        <f>Evaluación!X142</f>
        <v>1.5</v>
      </c>
      <c r="G81" s="76">
        <f>Evaluación!Y142</f>
        <v>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9" t="s">
        <v>154</v>
      </c>
      <c r="B82" s="19">
        <v>2</v>
      </c>
      <c r="C82" s="75">
        <f t="shared" si="5"/>
        <v>4.5454545454545456E-2</v>
      </c>
      <c r="D82" s="76">
        <f>Evaluación!V150</f>
        <v>0</v>
      </c>
      <c r="E82" s="76">
        <f>Evaluación!W150</f>
        <v>0</v>
      </c>
      <c r="F82" s="76">
        <f>Evaluación!X150</f>
        <v>0</v>
      </c>
      <c r="G82" s="76">
        <f>Evaluación!Y150</f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9" t="s">
        <v>31</v>
      </c>
      <c r="B83" s="19">
        <v>5</v>
      </c>
      <c r="C83" s="75">
        <f>'Peso Apartados'!$B$8</f>
        <v>0.11</v>
      </c>
      <c r="D83" s="76">
        <f>Evaluación!V162</f>
        <v>0</v>
      </c>
      <c r="E83" s="76">
        <f>Evaluación!W162</f>
        <v>0</v>
      </c>
      <c r="F83" s="76">
        <f>Evaluación!X162</f>
        <v>0</v>
      </c>
      <c r="G83" s="76">
        <f>Evaluación!Y162</f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9" t="s">
        <v>28</v>
      </c>
      <c r="B84" s="19">
        <v>3</v>
      </c>
      <c r="C84" s="75">
        <f t="shared" si="5"/>
        <v>6.8181818181818177E-2</v>
      </c>
      <c r="D84" s="76">
        <f>Evaluación!V178</f>
        <v>0</v>
      </c>
      <c r="E84" s="76">
        <f>Evaluación!W178</f>
        <v>0</v>
      </c>
      <c r="F84" s="76">
        <f>Evaluación!X178</f>
        <v>0</v>
      </c>
      <c r="G84" s="76">
        <f>Evaluación!Y178</f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77" t="s">
        <v>35</v>
      </c>
      <c r="B85" s="77">
        <f>SUM(B71:B84)</f>
        <v>44</v>
      </c>
      <c r="C85" s="78">
        <f>SUM(C71:C84)</f>
        <v>0.99272727272727268</v>
      </c>
      <c r="D85" s="79">
        <f>($C$50*D71)+($C$51*D72)+($C$52*D73)+($C$53*D74)+($C$54*D75)+($C$55*D76)+($C$56*D77)+($C$57*D78)+($C$58*D79)+($C$59*D80)+($C$60*D81)+($C$61*D82)+($C$62*D83)+($C$63*D84)</f>
        <v>0.27272727272727271</v>
      </c>
      <c r="E85" s="79">
        <f t="shared" ref="E85" si="6">($C$50*E71)+($C$51*E72)+($C$52*E73)+($C$53*E74)+($C$54*E75)+($C$55*E76)+($C$56*E77)+($C$57*E78)+($C$58*E79)+($C$59*E80)+($C$60*E81)+($C$61*E82)+($C$62*E83)+($C$63*E84)</f>
        <v>9.0909090909090912E-2</v>
      </c>
      <c r="F85" s="79">
        <f t="shared" ref="F85" si="7">($C$50*F71)+($C$51*F72)+($C$52*F73)+($C$53*F74)+($C$54*F75)+($C$55*F76)+($C$56*F77)+($C$57*F78)+($C$58*F79)+($C$59*F80)+($C$60*F81)+($C$61*F82)+($C$62*F83)+($C$63*F84)</f>
        <v>0.80681818181818177</v>
      </c>
      <c r="G85" s="79">
        <f t="shared" ref="G85" si="8">($C$50*G71)+($C$51*G72)+($C$52*G73)+($C$53*G74)+($C$54*G75)+($C$55*G76)+($C$56*G77)+($C$57*G78)+($C$58*G79)+($C$59*G80)+($C$60*G81)+($C$61*G82)+($C$62*G83)+($C$63*G84)</f>
        <v>0.15909090909090909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</sheetData>
  <sheetProtection algorithmName="SHA-512" hashValue="2RBGSMKEcr8PP5RRMFgtTU08+iggPg8hDqvCsrzrBnw5LArlnduOaR2s8LFkMHQCcot1XIcFREKZJdxKdnsz3A==" saltValue="WCNTg05mjLfpSA9gdV4ctg==" spinCount="100000" sheet="1" objects="1" scenarios="1"/>
  <mergeCells count="3">
    <mergeCell ref="D68:G69"/>
    <mergeCell ref="A1:S3"/>
    <mergeCell ref="D47:I48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3" ma:contentTypeDescription="Crear nuevo documento." ma:contentTypeScope="" ma:versionID="84e283b039158cd89552ab2107da1bd7">
  <xsd:schema xmlns:xsd="http://www.w3.org/2001/XMLSchema" xmlns:xs="http://www.w3.org/2001/XMLSchema" xmlns:p="http://schemas.microsoft.com/office/2006/metadata/properties" xmlns:ns2="0ee9cd31-757f-4a03-92a0-29e7a84aa844" xmlns:ns3="5e6931b8-7b9c-4b3b-8cc2-dbb524729911" targetNamespace="http://schemas.microsoft.com/office/2006/metadata/properties" ma:root="true" ma:fieldsID="e4bb842f35b05f0f1278282a775099c0" ns2:_="" ns3:_="">
    <xsd:import namespace="0ee9cd31-757f-4a03-92a0-29e7a84aa844"/>
    <xsd:import namespace="5e6931b8-7b9c-4b3b-8cc2-dbb524729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3CF764-4716-44BD-84EE-1B1ACF3C6537}"/>
</file>

<file path=customXml/itemProps2.xml><?xml version="1.0" encoding="utf-8"?>
<ds:datastoreItem xmlns:ds="http://schemas.openxmlformats.org/officeDocument/2006/customXml" ds:itemID="{A2AE8BFC-D43D-45C8-92E6-DBC4A88C616C}"/>
</file>

<file path=customXml/itemProps3.xml><?xml version="1.0" encoding="utf-8"?>
<ds:datastoreItem xmlns:ds="http://schemas.openxmlformats.org/officeDocument/2006/customXml" ds:itemID="{7F4AEFAE-B056-41AE-8050-D4075AADD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Introducción</vt:lpstr>
      <vt:lpstr>Datos de proyecto</vt:lpstr>
      <vt:lpstr>Peso Apartados</vt:lpstr>
      <vt:lpstr>Evaluación</vt:lpstr>
      <vt:lpstr>Resultado</vt:lpstr>
      <vt:lpstr>'Datos de proyecto'!Área_de_impresión</vt:lpstr>
      <vt:lpstr>Evaluación!Área_de_impresión</vt:lpstr>
      <vt:lpstr>Resultado!Área_de_impresión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IHOBE</dc:creator>
  <cp:lastModifiedBy>Nerea</cp:lastModifiedBy>
  <dcterms:created xsi:type="dcterms:W3CDTF">2019-12-23T12:49:54Z</dcterms:created>
  <dcterms:modified xsi:type="dcterms:W3CDTF">2021-11-19T10:36:40Z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0x010100B8FFCBBBD17695419C02C5B216E3E06D</vt:lpwstr>
  </property>
</Properties>
</file>